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metrosaluddosi\Documents\METROSALUD\2026\PLAN DE ACCIÓN\2 Trimestre\SOPORTES\JUNIO\"/>
    </mc:Choice>
  </mc:AlternateContent>
  <bookViews>
    <workbookView xWindow="0" yWindow="0" windowWidth="28800" windowHeight="10635" tabRatio="601"/>
  </bookViews>
  <sheets>
    <sheet name="F-CF-RC-015" sheetId="140" r:id="rId1"/>
    <sheet name="Instructivo" sheetId="142" r:id="rId2"/>
    <sheet name="Hoja2" sheetId="149" state="hidden" r:id="rId3"/>
    <sheet name="CONSOLIDADO ACCIONES" sheetId="143" state="hidden" r:id="rId4"/>
    <sheet name="CONSOLIDADO HALLAZGOS" sheetId="154" state="hidden" r:id="rId5"/>
    <sheet name="CONSOLIDADO INCIDENCIA" sheetId="155" state="hidden" r:id="rId6"/>
    <sheet name="CONSOLIDADO (2)" sheetId="148" state="hidden" r:id="rId7"/>
    <sheet name="CONSOLIDADO (3)" sheetId="152" state="hidden" r:id="rId8"/>
    <sheet name="Hoja4" sheetId="153" state="hidden" r:id="rId9"/>
    <sheet name="DEPENDENCIAS-RESPONSABLES" sheetId="144" state="hidden" r:id="rId10"/>
    <sheet name="INCIDENCIAS" sheetId="150" state="hidden" r:id="rId11"/>
    <sheet name="Listado" sheetId="141" state="hidden"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xlnm._FilterDatabase" localSheetId="0" hidden="1">'F-CF-RC-015'!$A$1:$AI$205</definedName>
    <definedName name="activos" localSheetId="7">#REF!</definedName>
    <definedName name="activos" localSheetId="4">#REF!</definedName>
    <definedName name="activos" localSheetId="5">#REF!</definedName>
    <definedName name="activos" localSheetId="1">#REF!</definedName>
    <definedName name="activos">#REF!</definedName>
    <definedName name="AGUAS99" localSheetId="7">#REF!</definedName>
    <definedName name="AGUAS99" localSheetId="4">#REF!</definedName>
    <definedName name="AGUAS99" localSheetId="5">#REF!</definedName>
    <definedName name="AGUAS99" localSheetId="1">#REF!</definedName>
    <definedName name="AGUAS99">#REF!</definedName>
    <definedName name="_xlnm.Print_Area" localSheetId="7">#REF!</definedName>
    <definedName name="_xlnm.Print_Area" localSheetId="4">#REF!</definedName>
    <definedName name="_xlnm.Print_Area" localSheetId="5">#REF!</definedName>
    <definedName name="_xlnm.Print_Area" localSheetId="0">'F-CF-RC-015'!$A$1:$O$79</definedName>
    <definedName name="_xlnm.Print_Area" localSheetId="1">Instructivo!$A$1:$O$27</definedName>
    <definedName name="_xlnm.Print_Area">#REF!</definedName>
    <definedName name="BIDAGUAS" localSheetId="7">#REF!</definedName>
    <definedName name="BIDAGUAS" localSheetId="4">#REF!</definedName>
    <definedName name="BIDAGUAS" localSheetId="5">#REF!</definedName>
    <definedName name="BIDAGUAS" localSheetId="1">#REF!</definedName>
    <definedName name="BIDAGUAS">#REF!</definedName>
    <definedName name="CDEC">'[1]ENER-SEPT'!$A$1:$A$1494</definedName>
    <definedName name="CODIGO">[1]ACTIVIDADES!$A$2:$A$8</definedName>
    <definedName name="concep" localSheetId="7">#REF!</definedName>
    <definedName name="concep" localSheetId="4">#REF!</definedName>
    <definedName name="concep" localSheetId="5">#REF!</definedName>
    <definedName name="concep" localSheetId="1">#REF!</definedName>
    <definedName name="concep">#REF!</definedName>
    <definedName name="CONSODETA" localSheetId="6">#REF!,#REF!,#REF!,#REF!,#REF!,#REF!</definedName>
    <definedName name="CONSODETA" localSheetId="7">#REF!,#REF!,#REF!,#REF!,#REF!,#REF!</definedName>
    <definedName name="CONSODETA" localSheetId="4">#REF!,#REF!,#REF!,#REF!,#REF!,#REF!</definedName>
    <definedName name="CONSODETA" localSheetId="5">#REF!,#REF!,#REF!,#REF!,#REF!,#REF!</definedName>
    <definedName name="CONSODETA" localSheetId="1">#REF!,#REF!,#REF!,#REF!,#REF!,#REF!</definedName>
    <definedName name="CONSODETA">#REF!,#REF!,#REF!,#REF!,#REF!,#REF!</definedName>
    <definedName name="consolidado" localSheetId="7">#REF!,#REF!,#REF!</definedName>
    <definedName name="consolidado" localSheetId="4">#REF!,#REF!,#REF!</definedName>
    <definedName name="consolidado" localSheetId="5">#REF!,#REF!,#REF!</definedName>
    <definedName name="consolidado" localSheetId="1">#REF!,#REF!,#REF!</definedName>
    <definedName name="consolidado">#REF!,#REF!,#REF!</definedName>
    <definedName name="DEPARTAMENTO">'[2]fORMATO 20.1'!$AX$8:$AX$39</definedName>
    <definedName name="deuda99" localSheetId="7">#REF!,#REF!,#REF!,#REF!</definedName>
    <definedName name="deuda99" localSheetId="4">#REF!,#REF!,#REF!,#REF!</definedName>
    <definedName name="deuda99" localSheetId="5">#REF!,#REF!,#REF!,#REF!</definedName>
    <definedName name="deuda99" localSheetId="1">#REF!,#REF!,#REF!,#REF!</definedName>
    <definedName name="deuda99">#REF!,#REF!,#REF!,#REF!</definedName>
    <definedName name="deudamensual" localSheetId="7">#REF!,#REF!,#REF!</definedName>
    <definedName name="deudamensual" localSheetId="4">#REF!,#REF!,#REF!</definedName>
    <definedName name="deudamensual" localSheetId="5">#REF!,#REF!,#REF!</definedName>
    <definedName name="deudamensual" localSheetId="1">#REF!,#REF!,#REF!</definedName>
    <definedName name="deudamensual">#REF!,#REF!,#REF!</definedName>
    <definedName name="Excel_BuiltIn_Print_Area" localSheetId="7">#REF!</definedName>
    <definedName name="Excel_BuiltIn_Print_Area" localSheetId="4">#REF!</definedName>
    <definedName name="Excel_BuiltIn_Print_Area" localSheetId="5">#REF!</definedName>
    <definedName name="Excel_BuiltIn_Print_Area" localSheetId="1">#REF!</definedName>
    <definedName name="Excel_BuiltIn_Print_Area">#REF!</definedName>
    <definedName name="FECHA2012">[3]FECHA!$A:$IV</definedName>
    <definedName name="iiiiiii">'[4]OCT-DIC'!$B$1:$B$1404</definedName>
    <definedName name="INGADMON" localSheetId="7">#REF!</definedName>
    <definedName name="INGADMON" localSheetId="4">#REF!</definedName>
    <definedName name="INGADMON" localSheetId="5">#REF!</definedName>
    <definedName name="INGADMON" localSheetId="1">#REF!</definedName>
    <definedName name="INGADMON">#REF!</definedName>
    <definedName name="ll">'[1]ENER-SEPT'!$B$1:$B$1494</definedName>
    <definedName name="NOMCDEA">'[1]OCT-DIC'!$B$1:$B$1404</definedName>
    <definedName name="NOMCDEC">'[1]ENER-SEPT'!$B$1:$B$1494</definedName>
    <definedName name="ñ" localSheetId="7">#REF!</definedName>
    <definedName name="ñ" localSheetId="4">#REF!</definedName>
    <definedName name="ñ" localSheetId="5">#REF!</definedName>
    <definedName name="ñ" localSheetId="1">#REF!</definedName>
    <definedName name="ñ">#REF!</definedName>
    <definedName name="planfures" localSheetId="7">#REF!</definedName>
    <definedName name="planfures" localSheetId="4">#REF!</definedName>
    <definedName name="planfures" localSheetId="5">#REF!</definedName>
    <definedName name="planfures" localSheetId="1">#REF!</definedName>
    <definedName name="planfures">#REF!</definedName>
    <definedName name="PMIAGUAS" localSheetId="7">#REF!</definedName>
    <definedName name="PMIAGUAS" localSheetId="4">#REF!</definedName>
    <definedName name="PMIAGUAS" localSheetId="5">#REF!</definedName>
    <definedName name="PMIAGUAS" localSheetId="1">#REF!</definedName>
    <definedName name="PMIAGUAS">#REF!</definedName>
    <definedName name="PMICORPO" localSheetId="7">#REF!,#REF!,#REF!</definedName>
    <definedName name="PMICORPO" localSheetId="4">#REF!,#REF!,#REF!</definedName>
    <definedName name="PMICORPO" localSheetId="5">#REF!,#REF!,#REF!</definedName>
    <definedName name="PMICORPO" localSheetId="1">#REF!,#REF!,#REF!</definedName>
    <definedName name="PMICORPO">#REF!,#REF!,#REF!</definedName>
    <definedName name="TIBU" localSheetId="7">#REF!</definedName>
    <definedName name="TIBU" localSheetId="4">#REF!</definedName>
    <definedName name="TIBU" localSheetId="5">#REF!</definedName>
    <definedName name="TIBU" localSheetId="1">#REF!</definedName>
    <definedName name="TIBU">#REF!</definedName>
    <definedName name="_xlnm.Print_Titles" localSheetId="0">'F-CF-RC-015'!$2:$2</definedName>
    <definedName name="YYY">'[1]OCT-DIC'!$B$1:$B$1404</definedName>
    <definedName name="Z_5D7BA0F4_7957_487A_8672_53AE428BC0E9_.wvu.Cols" localSheetId="0" hidden="1">'F-CF-RC-015'!#REF!</definedName>
    <definedName name="Z_5D7BA0F4_7957_487A_8672_53AE428BC0E9_.wvu.Cols" localSheetId="1" hidden="1">Instructivo!#REF!</definedName>
    <definedName name="Z_5D7BA0F4_7957_487A_8672_53AE428BC0E9_.wvu.PrintArea" localSheetId="0" hidden="1">'F-CF-RC-015'!$F$2:$O$76</definedName>
    <definedName name="Z_5D7BA0F4_7957_487A_8672_53AE428BC0E9_.wvu.PrintArea" localSheetId="1" hidden="1">Instructivo!#REF!</definedName>
  </definedNames>
  <calcPr calcId="152511"/>
</workbook>
</file>

<file path=xl/calcChain.xml><?xml version="1.0" encoding="utf-8"?>
<calcChain xmlns="http://schemas.openxmlformats.org/spreadsheetml/2006/main">
  <c r="R8" i="140" l="1"/>
  <c r="R9" i="140"/>
  <c r="R10" i="140"/>
  <c r="R11" i="140"/>
  <c r="R12" i="140"/>
  <c r="R13" i="140"/>
  <c r="R14" i="140"/>
  <c r="R15" i="140"/>
  <c r="R16" i="140"/>
  <c r="R17" i="140"/>
  <c r="R18" i="140"/>
  <c r="R19" i="140"/>
  <c r="R20" i="140"/>
  <c r="R21" i="140"/>
  <c r="R22" i="140"/>
  <c r="R23" i="140"/>
  <c r="R24" i="140"/>
  <c r="R25" i="140"/>
  <c r="R26" i="140"/>
  <c r="R27" i="140"/>
  <c r="R28" i="140"/>
  <c r="R29" i="140"/>
  <c r="R30" i="140"/>
  <c r="R31" i="140"/>
  <c r="R32" i="140"/>
  <c r="R33" i="140"/>
  <c r="R34" i="140"/>
  <c r="R35" i="140"/>
  <c r="R36" i="140"/>
  <c r="R37" i="140"/>
  <c r="R38" i="140"/>
  <c r="R39" i="140"/>
  <c r="R40" i="140"/>
  <c r="R41" i="140"/>
  <c r="R42" i="140"/>
  <c r="R43" i="140"/>
  <c r="R44" i="140"/>
  <c r="R45" i="140"/>
  <c r="R46" i="140"/>
  <c r="R47" i="140"/>
  <c r="R48" i="140"/>
  <c r="R49" i="140"/>
  <c r="R50" i="140"/>
  <c r="R51" i="140"/>
  <c r="R52" i="140"/>
  <c r="R53" i="140"/>
  <c r="R54" i="140"/>
  <c r="R55" i="140"/>
  <c r="R56" i="140"/>
  <c r="R57" i="140"/>
  <c r="R58" i="140"/>
  <c r="R59" i="140"/>
  <c r="R60" i="140"/>
  <c r="R61" i="140"/>
  <c r="R62" i="140"/>
  <c r="R63" i="140"/>
  <c r="R64" i="140"/>
  <c r="R65" i="140"/>
  <c r="R66" i="140"/>
  <c r="R67" i="140"/>
  <c r="R68" i="140"/>
  <c r="R69" i="140"/>
  <c r="R70" i="140"/>
  <c r="R71" i="140"/>
  <c r="R72" i="140"/>
  <c r="R73" i="140"/>
  <c r="R74" i="140"/>
  <c r="R75" i="140"/>
  <c r="R76" i="140"/>
  <c r="R77" i="140"/>
  <c r="R78" i="140"/>
  <c r="R79" i="140"/>
  <c r="R80" i="140"/>
  <c r="R81" i="140"/>
  <c r="R82" i="140"/>
  <c r="R83" i="140"/>
  <c r="R84" i="140"/>
  <c r="R85" i="140"/>
  <c r="R86" i="140"/>
  <c r="R87" i="140"/>
  <c r="R88" i="140"/>
  <c r="R89" i="140"/>
  <c r="R90" i="140"/>
  <c r="R91" i="140"/>
  <c r="R92" i="140"/>
  <c r="R93" i="140"/>
  <c r="R94" i="140"/>
  <c r="R95" i="140"/>
  <c r="R96" i="140"/>
  <c r="R97" i="140"/>
  <c r="R98" i="140"/>
  <c r="R99" i="140"/>
  <c r="R100" i="140"/>
  <c r="R101" i="140"/>
  <c r="R102" i="140"/>
  <c r="R103" i="140"/>
  <c r="R104" i="140"/>
  <c r="R105" i="140"/>
  <c r="R106" i="140"/>
  <c r="R107" i="140"/>
  <c r="R108" i="140"/>
  <c r="R109" i="140"/>
  <c r="R110" i="140"/>
  <c r="R111" i="140"/>
  <c r="R112" i="140"/>
  <c r="R113" i="140"/>
  <c r="R114" i="140"/>
  <c r="R115" i="140"/>
  <c r="R116" i="140"/>
  <c r="R117" i="140"/>
  <c r="R118" i="140"/>
  <c r="R119" i="140"/>
  <c r="R120" i="140"/>
  <c r="R121" i="140"/>
  <c r="R122" i="140"/>
  <c r="R123" i="140"/>
  <c r="R124" i="140"/>
  <c r="R125" i="140"/>
  <c r="R126" i="140"/>
  <c r="R127" i="140"/>
  <c r="R128" i="140"/>
  <c r="R129" i="140"/>
  <c r="R130" i="140"/>
  <c r="R131" i="140"/>
  <c r="R132" i="140"/>
  <c r="R133" i="140"/>
  <c r="R134" i="140"/>
  <c r="R135" i="140"/>
  <c r="R136" i="140"/>
  <c r="R137" i="140"/>
  <c r="R138" i="140"/>
  <c r="R139" i="140"/>
  <c r="R140" i="140"/>
  <c r="R141" i="140"/>
  <c r="R142" i="140"/>
  <c r="R143" i="140"/>
  <c r="R144" i="140"/>
  <c r="R145" i="140"/>
  <c r="R146" i="140"/>
  <c r="R147" i="140"/>
  <c r="R148" i="140"/>
  <c r="R149" i="140"/>
  <c r="R150" i="140"/>
  <c r="R151" i="140"/>
  <c r="R152" i="140"/>
  <c r="R153" i="140"/>
  <c r="R154" i="140"/>
  <c r="R155" i="140"/>
  <c r="R156" i="140"/>
  <c r="R157" i="140"/>
  <c r="R158" i="140"/>
  <c r="R159" i="140"/>
  <c r="R160" i="140"/>
  <c r="R161" i="140"/>
  <c r="R162" i="140"/>
  <c r="R163" i="140"/>
  <c r="R164" i="140"/>
  <c r="R165" i="140"/>
  <c r="R166" i="140"/>
  <c r="R167" i="140"/>
  <c r="R168" i="140"/>
  <c r="R169" i="140"/>
  <c r="R170" i="140"/>
  <c r="R171" i="140"/>
  <c r="R172" i="140"/>
  <c r="R173" i="140"/>
  <c r="R174" i="140"/>
  <c r="R175" i="140"/>
  <c r="R176" i="140"/>
  <c r="R177" i="140"/>
  <c r="R178" i="140"/>
  <c r="R179" i="140"/>
  <c r="R180" i="140"/>
  <c r="R181" i="140"/>
  <c r="R182" i="140"/>
  <c r="R183" i="140"/>
  <c r="R184" i="140"/>
  <c r="R185" i="140"/>
  <c r="R186" i="140"/>
  <c r="R187" i="140"/>
  <c r="R188" i="140"/>
  <c r="R189" i="140"/>
  <c r="R190" i="140"/>
  <c r="R191" i="140"/>
  <c r="R192" i="140"/>
  <c r="R193" i="140"/>
  <c r="R194" i="140"/>
  <c r="R195" i="140"/>
  <c r="R196" i="140"/>
  <c r="R197" i="140"/>
  <c r="R198" i="140"/>
  <c r="R199" i="140"/>
  <c r="R200" i="140"/>
  <c r="R201" i="140"/>
  <c r="R202" i="140"/>
  <c r="R203" i="140"/>
  <c r="R204" i="140"/>
  <c r="Q8" i="140"/>
  <c r="Q9" i="140"/>
  <c r="Q10" i="140"/>
  <c r="Q11" i="140"/>
  <c r="Q12" i="140"/>
  <c r="Q13" i="140"/>
  <c r="Q14" i="140"/>
  <c r="Q15" i="140"/>
  <c r="Q16" i="140"/>
  <c r="Q17" i="140"/>
  <c r="Q18" i="140"/>
  <c r="Q19" i="140"/>
  <c r="Q20" i="140"/>
  <c r="Q21" i="140"/>
  <c r="Q22" i="140"/>
  <c r="Q23" i="140"/>
  <c r="Q24" i="140"/>
  <c r="Q25" i="140"/>
  <c r="Q26" i="140"/>
  <c r="Q27" i="140"/>
  <c r="Q28" i="140"/>
  <c r="Q29" i="140"/>
  <c r="Q30" i="140"/>
  <c r="Q31" i="140"/>
  <c r="Q32" i="140"/>
  <c r="Q33" i="140"/>
  <c r="Q34" i="140"/>
  <c r="Q35" i="140"/>
  <c r="Q36" i="140"/>
  <c r="Q37" i="140"/>
  <c r="Q38" i="140"/>
  <c r="Q39" i="140"/>
  <c r="Q40" i="140"/>
  <c r="Q41" i="140"/>
  <c r="Q42" i="140"/>
  <c r="Q43" i="140"/>
  <c r="Q44" i="140"/>
  <c r="Q45" i="140"/>
  <c r="Q46" i="140"/>
  <c r="Q47" i="140"/>
  <c r="Q48" i="140"/>
  <c r="Q49" i="140"/>
  <c r="Q50" i="140"/>
  <c r="Q51" i="140"/>
  <c r="Q52" i="140"/>
  <c r="Q53" i="140"/>
  <c r="Q54" i="140"/>
  <c r="Q55" i="140"/>
  <c r="Q56" i="140"/>
  <c r="Q57" i="140"/>
  <c r="Q58" i="140"/>
  <c r="Q59" i="140"/>
  <c r="Q60" i="140"/>
  <c r="Q61" i="140"/>
  <c r="Q62" i="140"/>
  <c r="Q63" i="140"/>
  <c r="Q64" i="140"/>
  <c r="Q65" i="140"/>
  <c r="Q66" i="140"/>
  <c r="Q67" i="140"/>
  <c r="Q68" i="140"/>
  <c r="Q69" i="140"/>
  <c r="Q70" i="140"/>
  <c r="Q71" i="140"/>
  <c r="Q72" i="140"/>
  <c r="Q73" i="140"/>
  <c r="Q74" i="140"/>
  <c r="Q75" i="140"/>
  <c r="Q76" i="140"/>
  <c r="Q77" i="140"/>
  <c r="Q78" i="140"/>
  <c r="Q79" i="140"/>
  <c r="Q80" i="140"/>
  <c r="Q81" i="140"/>
  <c r="Q82" i="140"/>
  <c r="Q83" i="140"/>
  <c r="Q84" i="140"/>
  <c r="Q85" i="140"/>
  <c r="Q86" i="140"/>
  <c r="Q87" i="140"/>
  <c r="Q88" i="140"/>
  <c r="Q89" i="140"/>
  <c r="Q90" i="140"/>
  <c r="Q91" i="140"/>
  <c r="Q92" i="140"/>
  <c r="Q93" i="140"/>
  <c r="Q94" i="140"/>
  <c r="Q95" i="140"/>
  <c r="Q96" i="140"/>
  <c r="Q97" i="140"/>
  <c r="Q98" i="140"/>
  <c r="Q99" i="140"/>
  <c r="Q100" i="140"/>
  <c r="Q101" i="140"/>
  <c r="Q102" i="140"/>
  <c r="Q103" i="140"/>
  <c r="Q104" i="140"/>
  <c r="Q105" i="140"/>
  <c r="Q106" i="140"/>
  <c r="Q107" i="140"/>
  <c r="Q108" i="140"/>
  <c r="Q109" i="140"/>
  <c r="Q110" i="140"/>
  <c r="Q111" i="140"/>
  <c r="Q112" i="140"/>
  <c r="Q113" i="140"/>
  <c r="Q114" i="140"/>
  <c r="Q115" i="140"/>
  <c r="Q116" i="140"/>
  <c r="Q117" i="140"/>
  <c r="Q118" i="140"/>
  <c r="Q119" i="140"/>
  <c r="Q120" i="140"/>
  <c r="Q121" i="140"/>
  <c r="Q122" i="140"/>
  <c r="Q123" i="140"/>
  <c r="Q124" i="140"/>
  <c r="Q125" i="140"/>
  <c r="Q126" i="140"/>
  <c r="Q127" i="140"/>
  <c r="Q128" i="140"/>
  <c r="Q129" i="140"/>
  <c r="Q130" i="140"/>
  <c r="Q131" i="140"/>
  <c r="Q132" i="140"/>
  <c r="Q133" i="140"/>
  <c r="Q134" i="140"/>
  <c r="Q135" i="140"/>
  <c r="Q136" i="140"/>
  <c r="Q137" i="140"/>
  <c r="Q138" i="140"/>
  <c r="Q139" i="140"/>
  <c r="Q140" i="140"/>
  <c r="Q141" i="140"/>
  <c r="Q142" i="140"/>
  <c r="Q143" i="140"/>
  <c r="Q144" i="140"/>
  <c r="Q145" i="140"/>
  <c r="Q146" i="140"/>
  <c r="Q147" i="140"/>
  <c r="Q148" i="140"/>
  <c r="Q149" i="140"/>
  <c r="Q150" i="140"/>
  <c r="Q151" i="140"/>
  <c r="Q152" i="140"/>
  <c r="Q153" i="140"/>
  <c r="Q154" i="140"/>
  <c r="Q155" i="140"/>
  <c r="Q156" i="140"/>
  <c r="Q157" i="140"/>
  <c r="Q158" i="140"/>
  <c r="Q159" i="140"/>
  <c r="Q160" i="140"/>
  <c r="Q161" i="140"/>
  <c r="Q162" i="140"/>
  <c r="Q163" i="140"/>
  <c r="Q164" i="140"/>
  <c r="Q165" i="140"/>
  <c r="Q166" i="140"/>
  <c r="Q167" i="140"/>
  <c r="Q168" i="140"/>
  <c r="Q169" i="140"/>
  <c r="Q170" i="140"/>
  <c r="Q171" i="140"/>
  <c r="Q172" i="140"/>
  <c r="Q173" i="140"/>
  <c r="Q174" i="140"/>
  <c r="Q175" i="140"/>
  <c r="Q176" i="140"/>
  <c r="Q177" i="140"/>
  <c r="Q178" i="140"/>
  <c r="Q179" i="140"/>
  <c r="Q180" i="140"/>
  <c r="Q181" i="140"/>
  <c r="Q182" i="140"/>
  <c r="Q183" i="140"/>
  <c r="Q184" i="140"/>
  <c r="Q185" i="140"/>
  <c r="Q186" i="140"/>
  <c r="Q187" i="140"/>
  <c r="Q188" i="140"/>
  <c r="Q189" i="140"/>
  <c r="Q190" i="140"/>
  <c r="Q191" i="140"/>
  <c r="Q192" i="140"/>
  <c r="Q193" i="140"/>
  <c r="Q194" i="140"/>
  <c r="Q195" i="140"/>
  <c r="Q196" i="140"/>
  <c r="Q197" i="140"/>
  <c r="Q198" i="140"/>
  <c r="Q199" i="140"/>
  <c r="Q200" i="140"/>
  <c r="Q201" i="140"/>
  <c r="Q202" i="140"/>
  <c r="Q203" i="140"/>
  <c r="Q204" i="140"/>
  <c r="Q205" i="140"/>
  <c r="Q206" i="140"/>
  <c r="J106" i="140" l="1"/>
  <c r="J104" i="140"/>
  <c r="J103" i="140"/>
  <c r="J102" i="140"/>
  <c r="J101" i="140"/>
  <c r="J62" i="140"/>
  <c r="J128" i="140" l="1"/>
  <c r="J127" i="140"/>
  <c r="J126" i="140"/>
  <c r="J125" i="140"/>
  <c r="J124" i="140"/>
  <c r="J162" i="140" l="1"/>
  <c r="J148" i="140" l="1"/>
  <c r="J147" i="140"/>
  <c r="J146" i="140"/>
  <c r="J145" i="140"/>
  <c r="J144" i="140"/>
  <c r="J143" i="140"/>
  <c r="J120" i="140"/>
  <c r="J119" i="140"/>
  <c r="J91" i="140"/>
  <c r="J90" i="140"/>
  <c r="J89" i="140"/>
  <c r="J88" i="140"/>
  <c r="J87" i="140"/>
  <c r="J86" i="140"/>
  <c r="J85" i="140"/>
  <c r="J84" i="140"/>
  <c r="J83" i="140"/>
  <c r="J82" i="140"/>
  <c r="J81" i="140"/>
  <c r="J80" i="140"/>
  <c r="J79" i="140"/>
  <c r="J77" i="140"/>
  <c r="J76" i="140"/>
  <c r="J72" i="140"/>
  <c r="J71" i="140"/>
  <c r="J69" i="140"/>
  <c r="J68" i="140"/>
  <c r="J67" i="140"/>
  <c r="J66" i="140"/>
  <c r="J65" i="140"/>
  <c r="J64" i="140"/>
  <c r="J63" i="140"/>
  <c r="L150" i="140" l="1"/>
  <c r="L151" i="140"/>
  <c r="L152" i="140"/>
  <c r="L162" i="140"/>
  <c r="J153" i="140"/>
  <c r="J154" i="140"/>
  <c r="J155" i="140"/>
  <c r="J156" i="140"/>
  <c r="J157" i="140"/>
  <c r="J150" i="140"/>
  <c r="J151" i="140"/>
  <c r="J152" i="140"/>
  <c r="J149" i="140"/>
  <c r="J159" i="140"/>
  <c r="J160" i="140"/>
  <c r="J158" i="140"/>
  <c r="L102" i="140" l="1"/>
  <c r="L103" i="140"/>
  <c r="L104" i="140"/>
  <c r="B258" i="148" l="1"/>
  <c r="B257" i="148"/>
  <c r="B256" i="148"/>
  <c r="B255" i="148"/>
  <c r="B251" i="148"/>
  <c r="B252" i="148"/>
  <c r="B250" i="148"/>
  <c r="B249" i="148"/>
  <c r="B248" i="148"/>
  <c r="B247" i="148"/>
  <c r="B246" i="148"/>
  <c r="B245" i="148"/>
  <c r="B244" i="148"/>
  <c r="B242" i="148"/>
  <c r="B241" i="148"/>
  <c r="B240" i="148"/>
  <c r="B239" i="148"/>
  <c r="B238" i="148"/>
  <c r="B237" i="148"/>
  <c r="B235" i="148"/>
  <c r="B234" i="148"/>
  <c r="B233" i="148"/>
  <c r="B232" i="148"/>
  <c r="B231" i="148"/>
  <c r="B230" i="148"/>
  <c r="B229" i="148"/>
  <c r="B228" i="148"/>
  <c r="B222" i="148"/>
  <c r="B223" i="148"/>
  <c r="B224" i="148"/>
  <c r="B225" i="148"/>
  <c r="B226" i="148"/>
  <c r="B221" i="148"/>
  <c r="B220" i="148"/>
  <c r="B219" i="148"/>
  <c r="B218" i="148"/>
  <c r="B216" i="148"/>
  <c r="B215" i="148"/>
  <c r="B214" i="148"/>
  <c r="B213" i="148"/>
  <c r="B212" i="148"/>
  <c r="B211" i="148"/>
  <c r="B210" i="148"/>
  <c r="B209" i="148"/>
  <c r="B208" i="148"/>
  <c r="B207" i="148"/>
  <c r="B206" i="148"/>
  <c r="B205" i="148"/>
  <c r="B204" i="148"/>
  <c r="B203" i="148"/>
  <c r="B202" i="148"/>
  <c r="B201" i="148"/>
  <c r="B200" i="148"/>
  <c r="B198" i="148"/>
  <c r="B197" i="148"/>
  <c r="B195" i="148"/>
  <c r="B193" i="148"/>
  <c r="B192" i="148"/>
  <c r="B191" i="148"/>
  <c r="B190" i="148"/>
  <c r="B189" i="148"/>
  <c r="B188" i="148"/>
  <c r="B187" i="148"/>
  <c r="B186" i="148"/>
  <c r="B185" i="148"/>
  <c r="B184" i="148"/>
  <c r="B183" i="148"/>
  <c r="B182" i="148"/>
  <c r="B181" i="148"/>
  <c r="B180" i="148"/>
  <c r="B179" i="148"/>
  <c r="B178" i="148"/>
  <c r="B177" i="148"/>
  <c r="B176" i="148"/>
  <c r="B175" i="148"/>
  <c r="B174" i="148"/>
  <c r="B173" i="148"/>
  <c r="B172" i="148"/>
  <c r="B171" i="148"/>
  <c r="B170" i="148"/>
  <c r="B169" i="148"/>
  <c r="B168" i="148"/>
  <c r="B167" i="148"/>
  <c r="B166" i="148"/>
  <c r="B165" i="148"/>
  <c r="B164" i="148"/>
  <c r="B163" i="148"/>
  <c r="B162" i="148"/>
  <c r="B160" i="148"/>
  <c r="B159" i="148"/>
  <c r="B158" i="148"/>
  <c r="B156" i="148"/>
  <c r="B155" i="148"/>
  <c r="B154" i="148"/>
  <c r="B153" i="148"/>
  <c r="B152" i="148"/>
  <c r="B151" i="148"/>
  <c r="B150" i="148"/>
  <c r="B149" i="148"/>
  <c r="B148" i="148"/>
  <c r="B147" i="148"/>
  <c r="B146" i="148"/>
  <c r="B144" i="148"/>
  <c r="B143" i="148"/>
  <c r="B142" i="148"/>
  <c r="B141" i="148"/>
  <c r="B140" i="148"/>
  <c r="B138" i="148"/>
  <c r="B137" i="148"/>
  <c r="B136" i="148"/>
  <c r="B135" i="148"/>
  <c r="B134" i="148"/>
  <c r="B133" i="148"/>
  <c r="B132" i="148"/>
  <c r="B131" i="148"/>
  <c r="B130" i="148"/>
  <c r="B129" i="148"/>
  <c r="B128" i="148"/>
  <c r="B127" i="148"/>
  <c r="B250" i="152"/>
  <c r="B12" i="155" l="1"/>
  <c r="B13" i="155"/>
  <c r="B14" i="155"/>
  <c r="B15" i="155"/>
  <c r="B16" i="155"/>
  <c r="B17" i="155"/>
  <c r="B18" i="155"/>
  <c r="B19" i="155"/>
  <c r="B20" i="155"/>
  <c r="B21" i="155"/>
  <c r="B22" i="155"/>
  <c r="B23" i="155"/>
  <c r="B24" i="155"/>
  <c r="B11" i="155"/>
  <c r="H27" i="155"/>
  <c r="H26" i="155"/>
  <c r="H25" i="155"/>
  <c r="G27" i="155"/>
  <c r="G26" i="155"/>
  <c r="G25" i="155"/>
  <c r="F27" i="155"/>
  <c r="F26" i="155"/>
  <c r="F25" i="155"/>
  <c r="E27" i="155"/>
  <c r="E26" i="155"/>
  <c r="E25" i="155"/>
  <c r="D27" i="155"/>
  <c r="D26" i="155"/>
  <c r="D25" i="155"/>
  <c r="C25" i="155"/>
  <c r="C26" i="155"/>
  <c r="C27" i="155"/>
  <c r="L2" i="155"/>
  <c r="F24" i="154"/>
  <c r="F25" i="154"/>
  <c r="F26" i="154"/>
  <c r="D24" i="154"/>
  <c r="D25" i="154"/>
  <c r="D26" i="154"/>
  <c r="C24" i="154"/>
  <c r="C25" i="154"/>
  <c r="C26" i="154"/>
  <c r="B11" i="154"/>
  <c r="B12" i="154"/>
  <c r="B13" i="154"/>
  <c r="B14" i="154"/>
  <c r="B15" i="154"/>
  <c r="B16" i="154"/>
  <c r="B17" i="154"/>
  <c r="B18" i="154"/>
  <c r="B19" i="154"/>
  <c r="B20" i="154"/>
  <c r="B21" i="154"/>
  <c r="B22" i="154"/>
  <c r="B23" i="154"/>
  <c r="B10" i="154"/>
  <c r="E42" i="148"/>
  <c r="B25" i="155" s="1"/>
  <c r="E43" i="148"/>
  <c r="B26" i="155" s="1"/>
  <c r="E44" i="148"/>
  <c r="B27" i="155" s="1"/>
  <c r="J2" i="154"/>
  <c r="J2" i="143"/>
  <c r="B41" i="148"/>
  <c r="B21" i="152" s="1"/>
  <c r="B40" i="148"/>
  <c r="B20" i="152" s="1"/>
  <c r="B39" i="148"/>
  <c r="B38" i="148"/>
  <c r="B18" i="152" s="1"/>
  <c r="B37" i="148"/>
  <c r="B17" i="152" s="1"/>
  <c r="B36" i="148"/>
  <c r="B16" i="152" s="1"/>
  <c r="B35" i="148"/>
  <c r="B15" i="152" s="1"/>
  <c r="B34" i="148"/>
  <c r="B14" i="152" s="1"/>
  <c r="B33" i="148"/>
  <c r="B32" i="148"/>
  <c r="B12" i="152" s="1"/>
  <c r="B31" i="148"/>
  <c r="B11" i="152" s="1"/>
  <c r="B30" i="148"/>
  <c r="B10" i="152" s="1"/>
  <c r="B29" i="148"/>
  <c r="B9" i="152" s="1"/>
  <c r="B28" i="148"/>
  <c r="B8" i="152" s="1"/>
  <c r="F41" i="148"/>
  <c r="C23" i="154" s="1"/>
  <c r="J17" i="154" s="1"/>
  <c r="F40" i="148"/>
  <c r="C22" i="154" s="1"/>
  <c r="F39" i="148"/>
  <c r="C21" i="154" s="1"/>
  <c r="F38" i="148"/>
  <c r="C20" i="154" s="1"/>
  <c r="F37" i="148"/>
  <c r="C19" i="154" s="1"/>
  <c r="F36" i="148"/>
  <c r="C18" i="154" s="1"/>
  <c r="J14" i="154" s="1"/>
  <c r="F35" i="148"/>
  <c r="C17" i="154" s="1"/>
  <c r="F34" i="148"/>
  <c r="C16" i="154" s="1"/>
  <c r="F33" i="148"/>
  <c r="C15" i="154" s="1"/>
  <c r="F32" i="148"/>
  <c r="C14" i="154" s="1"/>
  <c r="F31" i="148"/>
  <c r="C13" i="154" s="1"/>
  <c r="F30" i="148"/>
  <c r="C12" i="154" s="1"/>
  <c r="F29" i="148"/>
  <c r="C11" i="154" s="1"/>
  <c r="F28" i="148"/>
  <c r="C10" i="154" s="1"/>
  <c r="C188" i="152"/>
  <c r="C187" i="152"/>
  <c r="C186" i="152"/>
  <c r="C185" i="152"/>
  <c r="C184" i="152"/>
  <c r="C183" i="152"/>
  <c r="C182" i="152"/>
  <c r="C181" i="152"/>
  <c r="C180" i="152"/>
  <c r="C179" i="152"/>
  <c r="C178" i="152"/>
  <c r="C177" i="152"/>
  <c r="C176" i="152"/>
  <c r="C175" i="152"/>
  <c r="C174" i="152"/>
  <c r="C173" i="152"/>
  <c r="C172" i="152"/>
  <c r="C171" i="152"/>
  <c r="C170" i="152"/>
  <c r="C169" i="152"/>
  <c r="C168" i="152"/>
  <c r="C167" i="152"/>
  <c r="C166" i="152"/>
  <c r="C165" i="152"/>
  <c r="C164" i="152"/>
  <c r="C163" i="152"/>
  <c r="C162" i="152"/>
  <c r="C161" i="152"/>
  <c r="C160" i="152"/>
  <c r="C159" i="152"/>
  <c r="C158" i="152"/>
  <c r="C157" i="152"/>
  <c r="C156" i="152"/>
  <c r="C155" i="152"/>
  <c r="C154" i="152"/>
  <c r="C153" i="152"/>
  <c r="C152" i="152"/>
  <c r="C151" i="152"/>
  <c r="C150" i="152"/>
  <c r="C149" i="152"/>
  <c r="C148" i="152"/>
  <c r="C147" i="152"/>
  <c r="C146" i="152"/>
  <c r="C145" i="152"/>
  <c r="C144" i="152"/>
  <c r="C143" i="152"/>
  <c r="C142" i="152"/>
  <c r="C141" i="152"/>
  <c r="C140" i="152"/>
  <c r="C139" i="152"/>
  <c r="C138" i="152"/>
  <c r="C137" i="152"/>
  <c r="C136" i="152"/>
  <c r="C135" i="152"/>
  <c r="C134" i="152"/>
  <c r="C133" i="152"/>
  <c r="C132" i="152"/>
  <c r="C131" i="152"/>
  <c r="C130" i="152"/>
  <c r="C129" i="152"/>
  <c r="C128" i="152"/>
  <c r="C127" i="152"/>
  <c r="C126" i="152"/>
  <c r="C125" i="152"/>
  <c r="C124" i="152"/>
  <c r="C103" i="152"/>
  <c r="C104" i="152"/>
  <c r="C105" i="152"/>
  <c r="C106" i="152"/>
  <c r="C107" i="152"/>
  <c r="C108" i="152"/>
  <c r="C109" i="152"/>
  <c r="C110" i="152"/>
  <c r="C111" i="152"/>
  <c r="C112" i="152"/>
  <c r="C113" i="152"/>
  <c r="C114" i="152"/>
  <c r="C115" i="152"/>
  <c r="C116" i="152"/>
  <c r="C117" i="152"/>
  <c r="C118" i="152"/>
  <c r="C119" i="152"/>
  <c r="C120" i="152"/>
  <c r="C121" i="152"/>
  <c r="C122" i="152"/>
  <c r="C123" i="152"/>
  <c r="C102" i="152"/>
  <c r="C101" i="152"/>
  <c r="C100" i="152"/>
  <c r="C99" i="152"/>
  <c r="C98" i="152"/>
  <c r="C97" i="152"/>
  <c r="C96" i="152"/>
  <c r="C95" i="152"/>
  <c r="C94" i="152"/>
  <c r="C93" i="152"/>
  <c r="C92" i="152"/>
  <c r="C91" i="152"/>
  <c r="C90" i="152"/>
  <c r="C89" i="152"/>
  <c r="C88" i="152"/>
  <c r="C87" i="152"/>
  <c r="C86" i="152"/>
  <c r="C85" i="152"/>
  <c r="C84" i="152"/>
  <c r="C83" i="152"/>
  <c r="C82" i="152"/>
  <c r="C81" i="152"/>
  <c r="C80" i="152"/>
  <c r="C79" i="152"/>
  <c r="C78" i="152"/>
  <c r="C77" i="152"/>
  <c r="C76" i="152"/>
  <c r="C75" i="152"/>
  <c r="K45" i="152"/>
  <c r="I25" i="155" s="1"/>
  <c r="K46" i="152"/>
  <c r="I26" i="155" s="1"/>
  <c r="K47" i="152"/>
  <c r="I27" i="155" s="1"/>
  <c r="C74" i="152"/>
  <c r="C73" i="152"/>
  <c r="C72" i="152"/>
  <c r="C71" i="152"/>
  <c r="C70" i="152"/>
  <c r="C69" i="152"/>
  <c r="C68" i="152"/>
  <c r="C67" i="152"/>
  <c r="C66" i="152"/>
  <c r="C65" i="152"/>
  <c r="C64" i="152"/>
  <c r="C63" i="152"/>
  <c r="C62" i="152"/>
  <c r="C61" i="152"/>
  <c r="C60" i="152"/>
  <c r="C59" i="152"/>
  <c r="C58" i="152"/>
  <c r="C57" i="152"/>
  <c r="C56" i="152"/>
  <c r="D54" i="152"/>
  <c r="C54" i="152"/>
  <c r="B54" i="152"/>
  <c r="AA22" i="152"/>
  <c r="AB22" i="152"/>
  <c r="AA23" i="152"/>
  <c r="AB23" i="152"/>
  <c r="AA24" i="152"/>
  <c r="AB24" i="152"/>
  <c r="B22" i="152"/>
  <c r="B45" i="152" s="1"/>
  <c r="B23" i="152"/>
  <c r="B46" i="152" s="1"/>
  <c r="B24" i="152"/>
  <c r="B47" i="152" s="1"/>
  <c r="D190" i="152"/>
  <c r="D191" i="152"/>
  <c r="D192" i="152"/>
  <c r="D193" i="152"/>
  <c r="D194" i="152"/>
  <c r="D195" i="152"/>
  <c r="D196" i="152"/>
  <c r="D197" i="152"/>
  <c r="D198" i="152"/>
  <c r="D199" i="152"/>
  <c r="D200" i="152"/>
  <c r="D201" i="152"/>
  <c r="D202" i="152"/>
  <c r="D203" i="152"/>
  <c r="D204" i="152"/>
  <c r="D205" i="152"/>
  <c r="D206" i="152"/>
  <c r="D207" i="152"/>
  <c r="D208" i="152"/>
  <c r="D209" i="152"/>
  <c r="D210" i="152"/>
  <c r="D211" i="152"/>
  <c r="D212" i="152"/>
  <c r="D213" i="152"/>
  <c r="D214" i="152"/>
  <c r="D215" i="152"/>
  <c r="D216" i="152"/>
  <c r="D217" i="152"/>
  <c r="D218" i="152"/>
  <c r="D219" i="152"/>
  <c r="D220" i="152"/>
  <c r="D221" i="152"/>
  <c r="D222" i="152"/>
  <c r="D223" i="152"/>
  <c r="D224" i="152"/>
  <c r="D225" i="152"/>
  <c r="D226" i="152"/>
  <c r="D227" i="152"/>
  <c r="D228" i="152"/>
  <c r="D229" i="152"/>
  <c r="D230" i="152"/>
  <c r="D231" i="152"/>
  <c r="D232" i="152"/>
  <c r="D233" i="152"/>
  <c r="D234" i="152"/>
  <c r="D235" i="152"/>
  <c r="D236" i="152"/>
  <c r="D237" i="152"/>
  <c r="D238" i="152"/>
  <c r="D239" i="152"/>
  <c r="D240" i="152"/>
  <c r="D241" i="152"/>
  <c r="D242" i="152"/>
  <c r="D243" i="152"/>
  <c r="D244" i="152"/>
  <c r="D245" i="152"/>
  <c r="D246" i="152"/>
  <c r="D247" i="152"/>
  <c r="D248" i="152"/>
  <c r="D249" i="152"/>
  <c r="D250" i="152"/>
  <c r="D189" i="152"/>
  <c r="B190" i="152"/>
  <c r="B191" i="152"/>
  <c r="B192" i="152"/>
  <c r="B193" i="152"/>
  <c r="B194" i="152"/>
  <c r="B195" i="152"/>
  <c r="B196" i="152"/>
  <c r="B197" i="152"/>
  <c r="B198" i="152"/>
  <c r="B199" i="152"/>
  <c r="B200" i="152"/>
  <c r="B201" i="152"/>
  <c r="B202" i="152"/>
  <c r="B203" i="152"/>
  <c r="B204" i="152"/>
  <c r="B205" i="152"/>
  <c r="B206" i="152"/>
  <c r="B207" i="152"/>
  <c r="B208" i="152"/>
  <c r="B209" i="152"/>
  <c r="B210" i="152"/>
  <c r="B211" i="152"/>
  <c r="B212" i="152"/>
  <c r="B213" i="152"/>
  <c r="B214" i="152"/>
  <c r="B215" i="152"/>
  <c r="B216" i="152"/>
  <c r="B217" i="152"/>
  <c r="B218" i="152"/>
  <c r="B219" i="152"/>
  <c r="B220" i="152"/>
  <c r="B221" i="152"/>
  <c r="B222" i="152"/>
  <c r="B223" i="152"/>
  <c r="B224" i="152"/>
  <c r="B225" i="152"/>
  <c r="B226" i="152"/>
  <c r="B227" i="152"/>
  <c r="B228" i="152"/>
  <c r="B229" i="152"/>
  <c r="B230" i="152"/>
  <c r="B231" i="152"/>
  <c r="B232" i="152"/>
  <c r="B233" i="152"/>
  <c r="B234" i="152"/>
  <c r="B235" i="152"/>
  <c r="B236" i="152"/>
  <c r="B237" i="152"/>
  <c r="B238" i="152"/>
  <c r="B239" i="152"/>
  <c r="B240" i="152"/>
  <c r="B241" i="152"/>
  <c r="B242" i="152"/>
  <c r="B243" i="152"/>
  <c r="B244" i="152"/>
  <c r="B245" i="152"/>
  <c r="B246" i="152"/>
  <c r="B247" i="152"/>
  <c r="B248" i="152"/>
  <c r="B249" i="152"/>
  <c r="B189" i="152"/>
  <c r="B57" i="152"/>
  <c r="D57" i="152"/>
  <c r="B58" i="152"/>
  <c r="D58" i="152"/>
  <c r="B59" i="152"/>
  <c r="D59" i="152"/>
  <c r="B60" i="152"/>
  <c r="D60" i="152"/>
  <c r="B61" i="152"/>
  <c r="D61" i="152"/>
  <c r="B62" i="152"/>
  <c r="D62" i="152"/>
  <c r="B63" i="152"/>
  <c r="D63" i="152"/>
  <c r="B64" i="152"/>
  <c r="D64" i="152"/>
  <c r="B65" i="152"/>
  <c r="D65" i="152"/>
  <c r="B66" i="152"/>
  <c r="D66" i="152"/>
  <c r="B67" i="152"/>
  <c r="D67" i="152"/>
  <c r="B68" i="152"/>
  <c r="D68" i="152"/>
  <c r="B69" i="152"/>
  <c r="D69" i="152"/>
  <c r="B70" i="152"/>
  <c r="D70" i="152"/>
  <c r="B71" i="152"/>
  <c r="D71" i="152"/>
  <c r="B72" i="152"/>
  <c r="D72" i="152"/>
  <c r="B73" i="152"/>
  <c r="D73" i="152"/>
  <c r="B74" i="152"/>
  <c r="D74" i="152"/>
  <c r="B75" i="152"/>
  <c r="D75" i="152"/>
  <c r="B76" i="152"/>
  <c r="D76" i="152"/>
  <c r="B77" i="152"/>
  <c r="D77" i="152"/>
  <c r="B78" i="152"/>
  <c r="D78" i="152"/>
  <c r="B79" i="152"/>
  <c r="D79" i="152"/>
  <c r="B80" i="152"/>
  <c r="D80" i="152"/>
  <c r="B81" i="152"/>
  <c r="D81" i="152"/>
  <c r="B82" i="152"/>
  <c r="D82" i="152"/>
  <c r="B83" i="152"/>
  <c r="D83" i="152"/>
  <c r="B84" i="152"/>
  <c r="D84" i="152"/>
  <c r="B85" i="152"/>
  <c r="D85" i="152"/>
  <c r="B86" i="152"/>
  <c r="D86" i="152"/>
  <c r="B87" i="152"/>
  <c r="D87" i="152"/>
  <c r="B88" i="152"/>
  <c r="D88" i="152"/>
  <c r="B89" i="152"/>
  <c r="D89" i="152"/>
  <c r="B90" i="152"/>
  <c r="D90" i="152"/>
  <c r="B91" i="152"/>
  <c r="D91" i="152"/>
  <c r="B92" i="152"/>
  <c r="D92" i="152"/>
  <c r="B93" i="152"/>
  <c r="D93" i="152"/>
  <c r="B94" i="152"/>
  <c r="D94" i="152"/>
  <c r="B95" i="152"/>
  <c r="D95" i="152"/>
  <c r="B96" i="152"/>
  <c r="D96" i="152"/>
  <c r="B97" i="152"/>
  <c r="D97" i="152"/>
  <c r="B98" i="152"/>
  <c r="D98" i="152"/>
  <c r="B99" i="152"/>
  <c r="D99" i="152"/>
  <c r="B100" i="152"/>
  <c r="D100" i="152"/>
  <c r="B101" i="152"/>
  <c r="D101" i="152"/>
  <c r="B102" i="152"/>
  <c r="D102" i="152"/>
  <c r="B103" i="152"/>
  <c r="D103" i="152"/>
  <c r="B104" i="152"/>
  <c r="D104" i="152"/>
  <c r="B105" i="152"/>
  <c r="D105" i="152"/>
  <c r="B106" i="152"/>
  <c r="D106" i="152"/>
  <c r="B107" i="152"/>
  <c r="D107" i="152"/>
  <c r="B108" i="152"/>
  <c r="D108" i="152"/>
  <c r="B109" i="152"/>
  <c r="D109" i="152"/>
  <c r="B110" i="152"/>
  <c r="D110" i="152"/>
  <c r="B111" i="152"/>
  <c r="D111" i="152"/>
  <c r="B112" i="152"/>
  <c r="D112" i="152"/>
  <c r="B113" i="152"/>
  <c r="D113" i="152"/>
  <c r="B114" i="152"/>
  <c r="D114" i="152"/>
  <c r="B115" i="152"/>
  <c r="D115" i="152"/>
  <c r="B116" i="152"/>
  <c r="D116" i="152"/>
  <c r="B117" i="152"/>
  <c r="D117" i="152"/>
  <c r="B118" i="152"/>
  <c r="D118" i="152"/>
  <c r="B119" i="152"/>
  <c r="D119" i="152"/>
  <c r="B120" i="152"/>
  <c r="D120" i="152"/>
  <c r="B121" i="152"/>
  <c r="D121" i="152"/>
  <c r="B122" i="152"/>
  <c r="D122" i="152"/>
  <c r="B123" i="152"/>
  <c r="D123" i="152"/>
  <c r="B124" i="152"/>
  <c r="D124" i="152"/>
  <c r="B125" i="152"/>
  <c r="D125" i="152"/>
  <c r="B126" i="152"/>
  <c r="D126" i="152"/>
  <c r="B127" i="152"/>
  <c r="D127" i="152"/>
  <c r="B128" i="152"/>
  <c r="D128" i="152"/>
  <c r="B129" i="152"/>
  <c r="D129" i="152"/>
  <c r="B130" i="152"/>
  <c r="D130" i="152"/>
  <c r="B131" i="152"/>
  <c r="D131" i="152"/>
  <c r="B132" i="152"/>
  <c r="D132" i="152"/>
  <c r="B133" i="152"/>
  <c r="D133" i="152"/>
  <c r="B134" i="152"/>
  <c r="D134" i="152"/>
  <c r="B135" i="152"/>
  <c r="D135" i="152"/>
  <c r="B136" i="152"/>
  <c r="D136" i="152"/>
  <c r="B137" i="152"/>
  <c r="D137" i="152"/>
  <c r="B138" i="152"/>
  <c r="D138" i="152"/>
  <c r="B139" i="152"/>
  <c r="D139" i="152"/>
  <c r="B140" i="152"/>
  <c r="D140" i="152"/>
  <c r="B141" i="152"/>
  <c r="D141" i="152"/>
  <c r="B142" i="152"/>
  <c r="D142" i="152"/>
  <c r="B143" i="152"/>
  <c r="D143" i="152"/>
  <c r="B144" i="152"/>
  <c r="D144" i="152"/>
  <c r="B145" i="152"/>
  <c r="D145" i="152"/>
  <c r="B146" i="152"/>
  <c r="D146" i="152"/>
  <c r="B147" i="152"/>
  <c r="D147" i="152"/>
  <c r="B148" i="152"/>
  <c r="D148" i="152"/>
  <c r="B149" i="152"/>
  <c r="D149" i="152"/>
  <c r="B150" i="152"/>
  <c r="D150" i="152"/>
  <c r="B151" i="152"/>
  <c r="D151" i="152"/>
  <c r="B152" i="152"/>
  <c r="D152" i="152"/>
  <c r="B153" i="152"/>
  <c r="D153" i="152"/>
  <c r="B154" i="152"/>
  <c r="D154" i="152"/>
  <c r="B155" i="152"/>
  <c r="D155" i="152"/>
  <c r="B156" i="152"/>
  <c r="D156" i="152"/>
  <c r="B157" i="152"/>
  <c r="D157" i="152"/>
  <c r="B158" i="152"/>
  <c r="D158" i="152"/>
  <c r="B159" i="152"/>
  <c r="D159" i="152"/>
  <c r="B160" i="152"/>
  <c r="D160" i="152"/>
  <c r="B161" i="152"/>
  <c r="D161" i="152"/>
  <c r="B162" i="152"/>
  <c r="D162" i="152"/>
  <c r="B163" i="152"/>
  <c r="D163" i="152"/>
  <c r="B164" i="152"/>
  <c r="D164" i="152"/>
  <c r="B165" i="152"/>
  <c r="D165" i="152"/>
  <c r="B166" i="152"/>
  <c r="D166" i="152"/>
  <c r="B167" i="152"/>
  <c r="D167" i="152"/>
  <c r="B168" i="152"/>
  <c r="D168" i="152"/>
  <c r="B169" i="152"/>
  <c r="D169" i="152"/>
  <c r="B170" i="152"/>
  <c r="D170" i="152"/>
  <c r="B171" i="152"/>
  <c r="D171" i="152"/>
  <c r="B172" i="152"/>
  <c r="D172" i="152"/>
  <c r="B173" i="152"/>
  <c r="D173" i="152"/>
  <c r="B174" i="152"/>
  <c r="D174" i="152"/>
  <c r="B175" i="152"/>
  <c r="D175" i="152"/>
  <c r="B176" i="152"/>
  <c r="D176" i="152"/>
  <c r="B177" i="152"/>
  <c r="D177" i="152"/>
  <c r="B178" i="152"/>
  <c r="D178" i="152"/>
  <c r="B179" i="152"/>
  <c r="D179" i="152"/>
  <c r="B180" i="152"/>
  <c r="D180" i="152"/>
  <c r="B181" i="152"/>
  <c r="D181" i="152"/>
  <c r="B182" i="152"/>
  <c r="D182" i="152"/>
  <c r="B183" i="152"/>
  <c r="D183" i="152"/>
  <c r="B184" i="152"/>
  <c r="D184" i="152"/>
  <c r="B185" i="152"/>
  <c r="D185" i="152"/>
  <c r="B186" i="152"/>
  <c r="D186" i="152"/>
  <c r="B187" i="152"/>
  <c r="D187" i="152"/>
  <c r="B188" i="152"/>
  <c r="D188" i="152"/>
  <c r="E57" i="152"/>
  <c r="E58" i="152"/>
  <c r="E59" i="152"/>
  <c r="E60" i="152"/>
  <c r="E61" i="152"/>
  <c r="E62" i="152"/>
  <c r="E63" i="152"/>
  <c r="E64" i="152"/>
  <c r="E65" i="152"/>
  <c r="E66" i="152"/>
  <c r="E67" i="152"/>
  <c r="E68" i="152"/>
  <c r="E69" i="152"/>
  <c r="E70" i="152"/>
  <c r="E71" i="152"/>
  <c r="E72" i="152"/>
  <c r="E73" i="152"/>
  <c r="E74" i="152"/>
  <c r="E75" i="152"/>
  <c r="E76" i="152"/>
  <c r="E77" i="152"/>
  <c r="E78" i="152"/>
  <c r="E79" i="152"/>
  <c r="E80" i="152"/>
  <c r="E81" i="152"/>
  <c r="E82" i="152"/>
  <c r="E83" i="152"/>
  <c r="E84" i="152"/>
  <c r="E85" i="152"/>
  <c r="E86" i="152"/>
  <c r="E87" i="152"/>
  <c r="E88" i="152"/>
  <c r="E89" i="152"/>
  <c r="E90" i="152"/>
  <c r="E91" i="152"/>
  <c r="E92" i="152"/>
  <c r="E93" i="152"/>
  <c r="E94" i="152"/>
  <c r="E95" i="152"/>
  <c r="E96" i="152"/>
  <c r="E97" i="152"/>
  <c r="E98" i="152"/>
  <c r="E99" i="152"/>
  <c r="E100" i="152"/>
  <c r="E101" i="152"/>
  <c r="E102" i="152"/>
  <c r="E103" i="152"/>
  <c r="E104" i="152"/>
  <c r="E105" i="152"/>
  <c r="E106" i="152"/>
  <c r="E107" i="152"/>
  <c r="E108" i="152"/>
  <c r="E109" i="152"/>
  <c r="E110" i="152"/>
  <c r="E111" i="152"/>
  <c r="E112" i="152"/>
  <c r="E113" i="152"/>
  <c r="E114" i="152"/>
  <c r="E115" i="152"/>
  <c r="E116" i="152"/>
  <c r="E117" i="152"/>
  <c r="E118" i="152"/>
  <c r="E119" i="152"/>
  <c r="E120" i="152"/>
  <c r="E121" i="152"/>
  <c r="E122" i="152"/>
  <c r="E123" i="152"/>
  <c r="E124" i="152"/>
  <c r="E125" i="152"/>
  <c r="E126" i="152"/>
  <c r="E127" i="152"/>
  <c r="E128" i="152"/>
  <c r="E129" i="152"/>
  <c r="E130" i="152"/>
  <c r="E131" i="152"/>
  <c r="E132" i="152"/>
  <c r="E133" i="152"/>
  <c r="E134" i="152"/>
  <c r="E135" i="152"/>
  <c r="E136" i="152"/>
  <c r="E137" i="152"/>
  <c r="E138" i="152"/>
  <c r="E139" i="152"/>
  <c r="E140" i="152"/>
  <c r="E141" i="152"/>
  <c r="E142" i="152"/>
  <c r="E143" i="152"/>
  <c r="E144" i="152"/>
  <c r="E145" i="152"/>
  <c r="E146" i="152"/>
  <c r="E147" i="152"/>
  <c r="E148" i="152"/>
  <c r="E149" i="152"/>
  <c r="E150" i="152"/>
  <c r="E151" i="152"/>
  <c r="E152" i="152"/>
  <c r="E153" i="152"/>
  <c r="E154" i="152"/>
  <c r="E155" i="152"/>
  <c r="E156" i="152"/>
  <c r="E157" i="152"/>
  <c r="E158" i="152"/>
  <c r="E159" i="152"/>
  <c r="E160" i="152"/>
  <c r="E161" i="152"/>
  <c r="E162" i="152"/>
  <c r="E163" i="152"/>
  <c r="E164" i="152"/>
  <c r="E165" i="152"/>
  <c r="E166" i="152"/>
  <c r="E167" i="152"/>
  <c r="E168" i="152"/>
  <c r="E169" i="152"/>
  <c r="E170" i="152"/>
  <c r="E171" i="152"/>
  <c r="E172" i="152"/>
  <c r="E173" i="152"/>
  <c r="E174" i="152"/>
  <c r="E175" i="152"/>
  <c r="E176" i="152"/>
  <c r="E177" i="152"/>
  <c r="E178" i="152"/>
  <c r="E179" i="152"/>
  <c r="E180" i="152"/>
  <c r="E181" i="152"/>
  <c r="E182" i="152"/>
  <c r="E183" i="152"/>
  <c r="E184" i="152"/>
  <c r="E185" i="152"/>
  <c r="E186" i="152"/>
  <c r="E187" i="152"/>
  <c r="E188" i="152"/>
  <c r="E189" i="152"/>
  <c r="E190" i="152"/>
  <c r="E191" i="152"/>
  <c r="E192" i="152"/>
  <c r="E193" i="152"/>
  <c r="E194" i="152"/>
  <c r="E195" i="152"/>
  <c r="E196" i="152"/>
  <c r="E197" i="152"/>
  <c r="E198" i="152"/>
  <c r="E199" i="152"/>
  <c r="E200" i="152"/>
  <c r="E201" i="152"/>
  <c r="E202" i="152"/>
  <c r="E203" i="152"/>
  <c r="E204" i="152"/>
  <c r="E205" i="152"/>
  <c r="E206" i="152"/>
  <c r="E207" i="152"/>
  <c r="E208" i="152"/>
  <c r="E209" i="152"/>
  <c r="E210" i="152"/>
  <c r="E211" i="152"/>
  <c r="E212" i="152"/>
  <c r="E213" i="152"/>
  <c r="E214" i="152"/>
  <c r="E215" i="152"/>
  <c r="E216" i="152"/>
  <c r="E217" i="152"/>
  <c r="E218" i="152"/>
  <c r="E219" i="152"/>
  <c r="E220" i="152"/>
  <c r="E221" i="152"/>
  <c r="E222" i="152"/>
  <c r="E223" i="152"/>
  <c r="E224" i="152"/>
  <c r="E225" i="152"/>
  <c r="E226" i="152"/>
  <c r="E227" i="152"/>
  <c r="E228" i="152"/>
  <c r="E229" i="152"/>
  <c r="E230" i="152"/>
  <c r="E231" i="152"/>
  <c r="E232" i="152"/>
  <c r="E233" i="152"/>
  <c r="E234" i="152"/>
  <c r="E235" i="152"/>
  <c r="E236" i="152"/>
  <c r="E237" i="152"/>
  <c r="E238" i="152"/>
  <c r="E239" i="152"/>
  <c r="E240" i="152"/>
  <c r="E241" i="152"/>
  <c r="E242" i="152"/>
  <c r="E243" i="152"/>
  <c r="E244" i="152"/>
  <c r="E245" i="152"/>
  <c r="E246" i="152"/>
  <c r="E247" i="152"/>
  <c r="E248" i="152"/>
  <c r="E249" i="152"/>
  <c r="E250" i="152"/>
  <c r="E56" i="152"/>
  <c r="F190" i="152"/>
  <c r="F191" i="152"/>
  <c r="F192" i="152"/>
  <c r="F193" i="152"/>
  <c r="F194" i="152"/>
  <c r="F195" i="152"/>
  <c r="F196" i="152"/>
  <c r="F197" i="152"/>
  <c r="F198" i="152"/>
  <c r="F199" i="152"/>
  <c r="F200" i="152"/>
  <c r="F201" i="152"/>
  <c r="F202" i="152"/>
  <c r="F203" i="152"/>
  <c r="F204" i="152"/>
  <c r="F205" i="152"/>
  <c r="F206" i="152"/>
  <c r="F207" i="152"/>
  <c r="F208" i="152"/>
  <c r="F209" i="152"/>
  <c r="F210" i="152"/>
  <c r="F211" i="152"/>
  <c r="F212" i="152"/>
  <c r="F213" i="152"/>
  <c r="F214" i="152"/>
  <c r="F215" i="152"/>
  <c r="F216" i="152"/>
  <c r="F217" i="152"/>
  <c r="F218" i="152"/>
  <c r="F219" i="152"/>
  <c r="F220" i="152"/>
  <c r="F221" i="152"/>
  <c r="F222" i="152"/>
  <c r="F223" i="152"/>
  <c r="F224" i="152"/>
  <c r="F225" i="152"/>
  <c r="F226" i="152"/>
  <c r="F227" i="152"/>
  <c r="F228" i="152"/>
  <c r="F229" i="152"/>
  <c r="F230" i="152"/>
  <c r="F231" i="152"/>
  <c r="F232" i="152"/>
  <c r="F233" i="152"/>
  <c r="F234" i="152"/>
  <c r="F235" i="152"/>
  <c r="F236" i="152"/>
  <c r="F237" i="152"/>
  <c r="F238" i="152"/>
  <c r="F239" i="152"/>
  <c r="F240" i="152"/>
  <c r="F241" i="152"/>
  <c r="F242" i="152"/>
  <c r="F243" i="152"/>
  <c r="F244" i="152"/>
  <c r="F245" i="152"/>
  <c r="F246" i="152"/>
  <c r="F247" i="152"/>
  <c r="F248" i="152"/>
  <c r="F249" i="152"/>
  <c r="F250" i="152"/>
  <c r="F189" i="152"/>
  <c r="F70" i="152"/>
  <c r="F69" i="152"/>
  <c r="F68" i="152"/>
  <c r="F67" i="152"/>
  <c r="F66" i="152"/>
  <c r="F65" i="152"/>
  <c r="F64" i="152"/>
  <c r="F63" i="152"/>
  <c r="F62" i="152"/>
  <c r="F61" i="152"/>
  <c r="F60" i="152"/>
  <c r="F59" i="152"/>
  <c r="F58" i="152"/>
  <c r="F57" i="152"/>
  <c r="F71" i="152"/>
  <c r="F72" i="152"/>
  <c r="F73" i="152"/>
  <c r="F74" i="152"/>
  <c r="F75" i="152"/>
  <c r="F76" i="152"/>
  <c r="F77" i="152"/>
  <c r="F78" i="152"/>
  <c r="F79" i="152"/>
  <c r="F80" i="152"/>
  <c r="F81" i="152"/>
  <c r="F82" i="152"/>
  <c r="F83" i="152"/>
  <c r="F84" i="152"/>
  <c r="F85" i="152"/>
  <c r="F86" i="152"/>
  <c r="F87" i="152"/>
  <c r="F88" i="152"/>
  <c r="F89" i="152"/>
  <c r="F90" i="152"/>
  <c r="F91" i="152"/>
  <c r="F92" i="152"/>
  <c r="F93" i="152"/>
  <c r="F94" i="152"/>
  <c r="F95" i="152"/>
  <c r="F96" i="152"/>
  <c r="F97" i="152"/>
  <c r="F98" i="152"/>
  <c r="F99" i="152"/>
  <c r="F100" i="152"/>
  <c r="F101" i="152"/>
  <c r="F102" i="152"/>
  <c r="F103" i="152"/>
  <c r="F104" i="152"/>
  <c r="F105" i="152"/>
  <c r="F106" i="152"/>
  <c r="F107" i="152"/>
  <c r="F108" i="152"/>
  <c r="F109" i="152"/>
  <c r="F110" i="152"/>
  <c r="F111" i="152"/>
  <c r="F112" i="152"/>
  <c r="F113" i="152"/>
  <c r="F114" i="152"/>
  <c r="F115" i="152"/>
  <c r="F116" i="152"/>
  <c r="F117" i="152"/>
  <c r="F118" i="152"/>
  <c r="F119" i="152"/>
  <c r="F120" i="152"/>
  <c r="F121" i="152"/>
  <c r="F122" i="152"/>
  <c r="F123" i="152"/>
  <c r="F124" i="152"/>
  <c r="F125" i="152"/>
  <c r="F126" i="152"/>
  <c r="F127" i="152"/>
  <c r="F128" i="152"/>
  <c r="F129" i="152"/>
  <c r="F130" i="152"/>
  <c r="F131" i="152"/>
  <c r="F132" i="152"/>
  <c r="F133" i="152"/>
  <c r="F134" i="152"/>
  <c r="F135" i="152"/>
  <c r="F136" i="152"/>
  <c r="F137" i="152"/>
  <c r="F138" i="152"/>
  <c r="F139" i="152"/>
  <c r="F140" i="152"/>
  <c r="F141" i="152"/>
  <c r="F142" i="152"/>
  <c r="F143" i="152"/>
  <c r="F144" i="152"/>
  <c r="F145" i="152"/>
  <c r="F146" i="152"/>
  <c r="F147" i="152"/>
  <c r="F148" i="152"/>
  <c r="F149" i="152"/>
  <c r="F150" i="152"/>
  <c r="F151" i="152"/>
  <c r="F152" i="152"/>
  <c r="F153" i="152"/>
  <c r="F154" i="152"/>
  <c r="F155" i="152"/>
  <c r="F156" i="152"/>
  <c r="F157" i="152"/>
  <c r="F158" i="152"/>
  <c r="F159" i="152"/>
  <c r="F160" i="152"/>
  <c r="F161" i="152"/>
  <c r="F162" i="152"/>
  <c r="F163" i="152"/>
  <c r="F164" i="152"/>
  <c r="F165" i="152"/>
  <c r="F166" i="152"/>
  <c r="F167" i="152"/>
  <c r="F168" i="152"/>
  <c r="F169" i="152"/>
  <c r="F170" i="152"/>
  <c r="F171" i="152"/>
  <c r="F172" i="152"/>
  <c r="F173" i="152"/>
  <c r="F174" i="152"/>
  <c r="F175" i="152"/>
  <c r="F176" i="152"/>
  <c r="F177" i="152"/>
  <c r="F178" i="152"/>
  <c r="F179" i="152"/>
  <c r="F180" i="152"/>
  <c r="F181" i="152"/>
  <c r="F182" i="152"/>
  <c r="F183" i="152"/>
  <c r="F184" i="152"/>
  <c r="F185" i="152"/>
  <c r="F186" i="152"/>
  <c r="F187" i="152"/>
  <c r="F188" i="152"/>
  <c r="F56" i="152"/>
  <c r="D56" i="152"/>
  <c r="B56" i="152"/>
  <c r="H51" i="148"/>
  <c r="B53" i="148"/>
  <c r="B54" i="148"/>
  <c r="F54" i="148"/>
  <c r="F79" i="148" s="1"/>
  <c r="B55" i="148"/>
  <c r="B56" i="148"/>
  <c r="B57" i="148"/>
  <c r="B58" i="148"/>
  <c r="B59" i="148"/>
  <c r="B60" i="148"/>
  <c r="B61" i="148"/>
  <c r="H61" i="148" s="1"/>
  <c r="H62" i="148"/>
  <c r="B63" i="148"/>
  <c r="B64" i="148"/>
  <c r="B65" i="148"/>
  <c r="B66" i="148"/>
  <c r="B67" i="148"/>
  <c r="B68" i="148"/>
  <c r="B69" i="148"/>
  <c r="H69" i="148" s="1"/>
  <c r="B70" i="148"/>
  <c r="H71" i="148"/>
  <c r="H72" i="148"/>
  <c r="F87" i="148"/>
  <c r="G87" i="148"/>
  <c r="H87" i="148"/>
  <c r="I87" i="148"/>
  <c r="J87" i="148"/>
  <c r="K87" i="148"/>
  <c r="L87" i="148"/>
  <c r="M87" i="148"/>
  <c r="N87" i="148"/>
  <c r="O87" i="148"/>
  <c r="P87" i="148"/>
  <c r="Q87" i="148"/>
  <c r="R87" i="148"/>
  <c r="S87" i="148"/>
  <c r="T87" i="148"/>
  <c r="U87" i="148"/>
  <c r="V87" i="148"/>
  <c r="W87" i="148"/>
  <c r="X87" i="148"/>
  <c r="Y87" i="148"/>
  <c r="Z87" i="148"/>
  <c r="AA87" i="148"/>
  <c r="F88" i="148"/>
  <c r="G88" i="148"/>
  <c r="H88" i="148"/>
  <c r="I88" i="148"/>
  <c r="J88" i="148"/>
  <c r="K88" i="148"/>
  <c r="L88" i="148"/>
  <c r="M88" i="148"/>
  <c r="N88" i="148"/>
  <c r="O88" i="148"/>
  <c r="P88" i="148"/>
  <c r="Q88" i="148"/>
  <c r="R88" i="148"/>
  <c r="S88" i="148"/>
  <c r="T88" i="148"/>
  <c r="U88" i="148"/>
  <c r="V88" i="148"/>
  <c r="W88" i="148"/>
  <c r="X88" i="148"/>
  <c r="Y88" i="148"/>
  <c r="Z88" i="148"/>
  <c r="AA88" i="148"/>
  <c r="F89" i="148"/>
  <c r="G89" i="148"/>
  <c r="H89" i="148"/>
  <c r="I89" i="148"/>
  <c r="J89" i="148"/>
  <c r="K89" i="148"/>
  <c r="L89" i="148"/>
  <c r="M89" i="148"/>
  <c r="N89" i="148"/>
  <c r="O89" i="148"/>
  <c r="P89" i="148"/>
  <c r="Q89" i="148"/>
  <c r="R89" i="148"/>
  <c r="S89" i="148"/>
  <c r="T89" i="148"/>
  <c r="U89" i="148"/>
  <c r="V89" i="148"/>
  <c r="W89" i="148"/>
  <c r="X89" i="148"/>
  <c r="Y89" i="148"/>
  <c r="Z89" i="148"/>
  <c r="AA89" i="148"/>
  <c r="F90" i="148"/>
  <c r="G90" i="148"/>
  <c r="H90" i="148"/>
  <c r="I90" i="148"/>
  <c r="J90" i="148"/>
  <c r="K90" i="148"/>
  <c r="L90" i="148"/>
  <c r="M90" i="148"/>
  <c r="N90" i="148"/>
  <c r="O90" i="148"/>
  <c r="P90" i="148"/>
  <c r="Q90" i="148"/>
  <c r="R90" i="148"/>
  <c r="S90" i="148"/>
  <c r="T90" i="148"/>
  <c r="U90" i="148"/>
  <c r="V90" i="148"/>
  <c r="W90" i="148"/>
  <c r="X90" i="148"/>
  <c r="Y90" i="148"/>
  <c r="Z90" i="148"/>
  <c r="AA90" i="148"/>
  <c r="F91" i="148"/>
  <c r="G91" i="148"/>
  <c r="H91" i="148"/>
  <c r="I91" i="148"/>
  <c r="J91" i="148"/>
  <c r="K91" i="148"/>
  <c r="L91" i="148"/>
  <c r="M91" i="148"/>
  <c r="N91" i="148"/>
  <c r="O91" i="148"/>
  <c r="P91" i="148"/>
  <c r="Q91" i="148"/>
  <c r="R91" i="148"/>
  <c r="S91" i="148"/>
  <c r="T91" i="148"/>
  <c r="U91" i="148"/>
  <c r="V91" i="148"/>
  <c r="W91" i="148"/>
  <c r="X91" i="148"/>
  <c r="Y91" i="148"/>
  <c r="Z91" i="148"/>
  <c r="AA91" i="148"/>
  <c r="F92" i="148"/>
  <c r="G92" i="148"/>
  <c r="H92" i="148"/>
  <c r="I92" i="148"/>
  <c r="J92" i="148"/>
  <c r="K92" i="148"/>
  <c r="L92" i="148"/>
  <c r="M92" i="148"/>
  <c r="N92" i="148"/>
  <c r="O92" i="148"/>
  <c r="P92" i="148"/>
  <c r="Q92" i="148"/>
  <c r="R92" i="148"/>
  <c r="S92" i="148"/>
  <c r="T92" i="148"/>
  <c r="U92" i="148"/>
  <c r="V92" i="148"/>
  <c r="W92" i="148"/>
  <c r="X92" i="148"/>
  <c r="Y92" i="148"/>
  <c r="Z92" i="148"/>
  <c r="AA92" i="148"/>
  <c r="F93" i="148"/>
  <c r="G93" i="148"/>
  <c r="H93" i="148"/>
  <c r="I93" i="148"/>
  <c r="J93" i="148"/>
  <c r="K93" i="148"/>
  <c r="L93" i="148"/>
  <c r="M93" i="148"/>
  <c r="N93" i="148"/>
  <c r="O93" i="148"/>
  <c r="P93" i="148"/>
  <c r="Q93" i="148"/>
  <c r="R93" i="148"/>
  <c r="S93" i="148"/>
  <c r="T93" i="148"/>
  <c r="U93" i="148"/>
  <c r="V93" i="148"/>
  <c r="W93" i="148"/>
  <c r="X93" i="148"/>
  <c r="Y93" i="148"/>
  <c r="Z93" i="148"/>
  <c r="AA93" i="148"/>
  <c r="F94" i="148"/>
  <c r="G94" i="148"/>
  <c r="H94" i="148"/>
  <c r="I94" i="148"/>
  <c r="J94" i="148"/>
  <c r="K94" i="148"/>
  <c r="L94" i="148"/>
  <c r="M94" i="148"/>
  <c r="N94" i="148"/>
  <c r="O94" i="148"/>
  <c r="P94" i="148"/>
  <c r="Q94" i="148"/>
  <c r="R94" i="148"/>
  <c r="S94" i="148"/>
  <c r="T94" i="148"/>
  <c r="U94" i="148"/>
  <c r="V94" i="148"/>
  <c r="W94" i="148"/>
  <c r="X94" i="148"/>
  <c r="Y94" i="148"/>
  <c r="Z94" i="148"/>
  <c r="AA94" i="148"/>
  <c r="F95" i="148"/>
  <c r="G95" i="148"/>
  <c r="H95" i="148"/>
  <c r="I95" i="148"/>
  <c r="J95" i="148"/>
  <c r="K95" i="148"/>
  <c r="L95" i="148"/>
  <c r="M95" i="148"/>
  <c r="N95" i="148"/>
  <c r="O95" i="148"/>
  <c r="P95" i="148"/>
  <c r="Q95" i="148"/>
  <c r="R95" i="148"/>
  <c r="S95" i="148"/>
  <c r="T95" i="148"/>
  <c r="U95" i="148"/>
  <c r="V95" i="148"/>
  <c r="W95" i="148"/>
  <c r="X95" i="148"/>
  <c r="Y95" i="148"/>
  <c r="Z95" i="148"/>
  <c r="AA95" i="148"/>
  <c r="F96" i="148"/>
  <c r="G96" i="148"/>
  <c r="H96" i="148"/>
  <c r="I96" i="148"/>
  <c r="J96" i="148"/>
  <c r="K96" i="148"/>
  <c r="L96" i="148"/>
  <c r="M96" i="148"/>
  <c r="N96" i="148"/>
  <c r="O96" i="148"/>
  <c r="P96" i="148"/>
  <c r="Q96" i="148"/>
  <c r="R96" i="148"/>
  <c r="S96" i="148"/>
  <c r="T96" i="148"/>
  <c r="U96" i="148"/>
  <c r="V96" i="148"/>
  <c r="W96" i="148"/>
  <c r="X96" i="148"/>
  <c r="Y96" i="148"/>
  <c r="Z96" i="148"/>
  <c r="AA96" i="148"/>
  <c r="F97" i="148"/>
  <c r="G97" i="148"/>
  <c r="H97" i="148"/>
  <c r="I97" i="148"/>
  <c r="J97" i="148"/>
  <c r="K97" i="148"/>
  <c r="L97" i="148"/>
  <c r="M97" i="148"/>
  <c r="N97" i="148"/>
  <c r="O97" i="148"/>
  <c r="P97" i="148"/>
  <c r="Q97" i="148"/>
  <c r="R97" i="148"/>
  <c r="S97" i="148"/>
  <c r="T97" i="148"/>
  <c r="U97" i="148"/>
  <c r="V97" i="148"/>
  <c r="W97" i="148"/>
  <c r="X97" i="148"/>
  <c r="Y97" i="148"/>
  <c r="Z97" i="148"/>
  <c r="AA97" i="148"/>
  <c r="M30" i="148"/>
  <c r="K30" i="148"/>
  <c r="I30" i="148"/>
  <c r="G30" i="148"/>
  <c r="R44" i="148"/>
  <c r="P44" i="148"/>
  <c r="N44" i="148"/>
  <c r="L44" i="148"/>
  <c r="J44" i="148"/>
  <c r="H44" i="148"/>
  <c r="R43" i="148"/>
  <c r="P43" i="148"/>
  <c r="N43" i="148"/>
  <c r="L43" i="148"/>
  <c r="J43" i="148"/>
  <c r="H43" i="148"/>
  <c r="R42" i="148"/>
  <c r="N42" i="148"/>
  <c r="L42" i="148"/>
  <c r="J42" i="148"/>
  <c r="H42" i="148"/>
  <c r="I20" i="148"/>
  <c r="G20" i="148"/>
  <c r="R25" i="148"/>
  <c r="R4" i="148"/>
  <c r="C80" i="143"/>
  <c r="C81" i="143"/>
  <c r="C82" i="143"/>
  <c r="C83" i="143"/>
  <c r="C84" i="143"/>
  <c r="C85" i="143"/>
  <c r="C86" i="143"/>
  <c r="C87" i="143"/>
  <c r="C88" i="143"/>
  <c r="C89" i="143"/>
  <c r="C90" i="143"/>
  <c r="F80" i="143"/>
  <c r="F81" i="143"/>
  <c r="F82" i="143"/>
  <c r="F83" i="143"/>
  <c r="F84" i="143"/>
  <c r="F85" i="143"/>
  <c r="F86" i="143"/>
  <c r="F87" i="143"/>
  <c r="F88" i="143"/>
  <c r="F89" i="143"/>
  <c r="F90" i="143"/>
  <c r="D80" i="143"/>
  <c r="D81" i="143"/>
  <c r="D82" i="143"/>
  <c r="D83" i="143"/>
  <c r="D84" i="143"/>
  <c r="D85" i="143"/>
  <c r="D86" i="143"/>
  <c r="D87" i="143"/>
  <c r="D88" i="143"/>
  <c r="D89" i="143"/>
  <c r="D90" i="143"/>
  <c r="B45" i="143"/>
  <c r="B46" i="143"/>
  <c r="B47" i="143"/>
  <c r="B48" i="143"/>
  <c r="B49" i="143"/>
  <c r="B50" i="143"/>
  <c r="B51" i="143"/>
  <c r="B52" i="143"/>
  <c r="D52" i="143" s="1"/>
  <c r="B53" i="143"/>
  <c r="B54" i="143"/>
  <c r="B55" i="143"/>
  <c r="B56" i="143"/>
  <c r="D56" i="143" s="1"/>
  <c r="B57" i="143"/>
  <c r="F57" i="143" s="1"/>
  <c r="B58" i="143"/>
  <c r="B34" i="143"/>
  <c r="B35" i="143"/>
  <c r="B36" i="143"/>
  <c r="B37" i="143"/>
  <c r="F37" i="143" s="1"/>
  <c r="B38" i="143"/>
  <c r="B39" i="143"/>
  <c r="B40" i="143"/>
  <c r="D40" i="143" s="1"/>
  <c r="B41" i="143"/>
  <c r="B42" i="143"/>
  <c r="B43" i="143"/>
  <c r="C43" i="143" s="1"/>
  <c r="B44" i="143"/>
  <c r="B33" i="143"/>
  <c r="Q7" i="140"/>
  <c r="W14" i="148"/>
  <c r="X14" i="148" s="1"/>
  <c r="M40" i="148"/>
  <c r="K40" i="148"/>
  <c r="J40" i="148"/>
  <c r="H40" i="148"/>
  <c r="M41" i="148"/>
  <c r="K41" i="148"/>
  <c r="J41" i="148"/>
  <c r="H41" i="148"/>
  <c r="E19" i="148"/>
  <c r="E18" i="148"/>
  <c r="J18" i="148"/>
  <c r="H18" i="148"/>
  <c r="J19" i="148"/>
  <c r="H19" i="148"/>
  <c r="E17" i="148"/>
  <c r="F17" i="148" s="1"/>
  <c r="E16" i="148"/>
  <c r="E15" i="148"/>
  <c r="E14" i="148"/>
  <c r="F14" i="148" s="1"/>
  <c r="E11" i="148"/>
  <c r="E12" i="148"/>
  <c r="F12" i="148" s="1"/>
  <c r="E13" i="148"/>
  <c r="E10" i="148"/>
  <c r="E9" i="148"/>
  <c r="E8" i="148"/>
  <c r="E7" i="148"/>
  <c r="F7" i="148" s="1"/>
  <c r="J125" i="148"/>
  <c r="K35" i="148"/>
  <c r="B23" i="143"/>
  <c r="B22" i="143"/>
  <c r="B21" i="143"/>
  <c r="B20" i="143"/>
  <c r="B19" i="143"/>
  <c r="B18" i="143"/>
  <c r="B17" i="143"/>
  <c r="B16" i="143"/>
  <c r="B15" i="143"/>
  <c r="B14" i="143"/>
  <c r="B13" i="143"/>
  <c r="B12" i="143"/>
  <c r="B11" i="143"/>
  <c r="E25" i="154" l="1"/>
  <c r="E26" i="154"/>
  <c r="Q29" i="148"/>
  <c r="F11" i="154" s="1"/>
  <c r="O29" i="148"/>
  <c r="D11" i="154" s="1"/>
  <c r="Q35" i="148"/>
  <c r="F17" i="154" s="1"/>
  <c r="O35" i="148"/>
  <c r="D17" i="154" s="1"/>
  <c r="Q41" i="148"/>
  <c r="F23" i="154" s="1"/>
  <c r="M17" i="154" s="1"/>
  <c r="O41" i="148"/>
  <c r="Q30" i="148"/>
  <c r="F12" i="154" s="1"/>
  <c r="O30" i="148"/>
  <c r="D12" i="154" s="1"/>
  <c r="Q36" i="148"/>
  <c r="F18" i="154" s="1"/>
  <c r="M14" i="154" s="1"/>
  <c r="O36" i="148"/>
  <c r="D18" i="154" s="1"/>
  <c r="K14" i="154" s="1"/>
  <c r="Q31" i="148"/>
  <c r="F13" i="154" s="1"/>
  <c r="O31" i="148"/>
  <c r="D13" i="154" s="1"/>
  <c r="O37" i="148"/>
  <c r="D19" i="154" s="1"/>
  <c r="Q37" i="148"/>
  <c r="F19" i="154" s="1"/>
  <c r="B26" i="154"/>
  <c r="O32" i="148"/>
  <c r="D14" i="154" s="1"/>
  <c r="Q32" i="148"/>
  <c r="F14" i="154" s="1"/>
  <c r="O38" i="148"/>
  <c r="D20" i="154" s="1"/>
  <c r="Q38" i="148"/>
  <c r="F20" i="154" s="1"/>
  <c r="B25" i="154"/>
  <c r="O33" i="148"/>
  <c r="D15" i="154" s="1"/>
  <c r="Q33" i="148"/>
  <c r="F15" i="154" s="1"/>
  <c r="O39" i="148"/>
  <c r="D21" i="154" s="1"/>
  <c r="Q39" i="148"/>
  <c r="F21" i="154" s="1"/>
  <c r="B24" i="154"/>
  <c r="E24" i="154"/>
  <c r="B19" i="152"/>
  <c r="B13" i="152"/>
  <c r="B36" i="152" s="1"/>
  <c r="Q28" i="148"/>
  <c r="F10" i="154" s="1"/>
  <c r="P23" i="148"/>
  <c r="O28" i="148"/>
  <c r="D10" i="154" s="1"/>
  <c r="O23" i="148"/>
  <c r="Q34" i="148"/>
  <c r="F16" i="154" s="1"/>
  <c r="O34" i="148"/>
  <c r="D16" i="154" s="1"/>
  <c r="O40" i="148"/>
  <c r="D22" i="154" s="1"/>
  <c r="Q40" i="148"/>
  <c r="F22" i="154" s="1"/>
  <c r="C38" i="143"/>
  <c r="H73" i="148"/>
  <c r="H64" i="148"/>
  <c r="H78" i="148"/>
  <c r="H74" i="148"/>
  <c r="H75" i="148"/>
  <c r="H76" i="148"/>
  <c r="F53" i="143"/>
  <c r="C47" i="143"/>
  <c r="H65" i="148"/>
  <c r="H60" i="148"/>
  <c r="H70" i="148"/>
  <c r="H59" i="148"/>
  <c r="C42" i="143"/>
  <c r="D36" i="143"/>
  <c r="C46" i="143"/>
  <c r="Q18" i="148"/>
  <c r="F41" i="143"/>
  <c r="C35" i="143"/>
  <c r="C51" i="143"/>
  <c r="F45" i="143"/>
  <c r="H58" i="148"/>
  <c r="H53" i="148"/>
  <c r="C34" i="143"/>
  <c r="C50" i="143"/>
  <c r="H68" i="148"/>
  <c r="H63" i="148"/>
  <c r="H57" i="148"/>
  <c r="D44" i="143"/>
  <c r="Q19" i="148"/>
  <c r="C39" i="143"/>
  <c r="C55" i="143"/>
  <c r="F49" i="143"/>
  <c r="H67" i="148"/>
  <c r="H56" i="148"/>
  <c r="C54" i="143"/>
  <c r="D48" i="143"/>
  <c r="H66" i="148"/>
  <c r="H55" i="148"/>
  <c r="F27" i="154"/>
  <c r="K15" i="154"/>
  <c r="K11" i="154"/>
  <c r="B41" i="152"/>
  <c r="Y18" i="152"/>
  <c r="Q18" i="152"/>
  <c r="E18" i="152"/>
  <c r="E41" i="152" s="1"/>
  <c r="Z18" i="152"/>
  <c r="W18" i="152"/>
  <c r="U18" i="152"/>
  <c r="M18" i="152"/>
  <c r="J18" i="152"/>
  <c r="X18" i="152"/>
  <c r="S18" i="152"/>
  <c r="P18" i="152"/>
  <c r="R18" i="152"/>
  <c r="O18" i="152"/>
  <c r="N18" i="152"/>
  <c r="L18" i="152"/>
  <c r="T18" i="152"/>
  <c r="V18" i="152"/>
  <c r="K18" i="152"/>
  <c r="I18" i="152"/>
  <c r="H18" i="152"/>
  <c r="G18" i="152"/>
  <c r="F18" i="152"/>
  <c r="B33" i="152"/>
  <c r="Y10" i="152"/>
  <c r="Q10" i="152"/>
  <c r="E10" i="152"/>
  <c r="Z10" i="152"/>
  <c r="X10" i="152"/>
  <c r="V10" i="152"/>
  <c r="N10" i="152"/>
  <c r="I10" i="152"/>
  <c r="F10" i="152"/>
  <c r="W10" i="152"/>
  <c r="T10" i="152"/>
  <c r="R10" i="152"/>
  <c r="O10" i="152"/>
  <c r="S10" i="152"/>
  <c r="P10" i="152"/>
  <c r="G10" i="152"/>
  <c r="M10" i="152"/>
  <c r="L10" i="152"/>
  <c r="K10" i="152"/>
  <c r="J10" i="152"/>
  <c r="H10" i="152"/>
  <c r="U10" i="152"/>
  <c r="B31" i="152"/>
  <c r="Y8" i="152"/>
  <c r="Q8" i="152"/>
  <c r="E3" i="152"/>
  <c r="Z8" i="152"/>
  <c r="V8" i="152"/>
  <c r="N8" i="152"/>
  <c r="I8" i="152"/>
  <c r="F8" i="152"/>
  <c r="X8" i="152"/>
  <c r="W8" i="152"/>
  <c r="T8" i="152"/>
  <c r="O8" i="152"/>
  <c r="U8" i="152"/>
  <c r="G8" i="152"/>
  <c r="E8" i="152"/>
  <c r="S8" i="152"/>
  <c r="M8" i="152"/>
  <c r="G31" i="152" s="1"/>
  <c r="L8" i="152"/>
  <c r="K8" i="152"/>
  <c r="J8" i="152"/>
  <c r="H8" i="152"/>
  <c r="R8" i="152"/>
  <c r="P8" i="152"/>
  <c r="O13" i="152"/>
  <c r="H36" i="152" s="1"/>
  <c r="F16" i="155" s="1"/>
  <c r="J13" i="152"/>
  <c r="F13" i="152"/>
  <c r="B43" i="152"/>
  <c r="R20" i="152"/>
  <c r="Y20" i="152"/>
  <c r="J43" i="152" s="1"/>
  <c r="H23" i="155" s="1"/>
  <c r="Z20" i="152"/>
  <c r="T20" i="152"/>
  <c r="L20" i="152"/>
  <c r="I20" i="152"/>
  <c r="W20" i="152"/>
  <c r="V20" i="152"/>
  <c r="S20" i="152"/>
  <c r="I43" i="152" s="1"/>
  <c r="J20" i="152"/>
  <c r="H20" i="152"/>
  <c r="G20" i="152"/>
  <c r="F20" i="152"/>
  <c r="K20" i="152"/>
  <c r="F43" i="152" s="1"/>
  <c r="D23" i="155" s="1"/>
  <c r="Q20" i="152"/>
  <c r="P20" i="152"/>
  <c r="E20" i="152"/>
  <c r="X20" i="152"/>
  <c r="U20" i="152"/>
  <c r="O20" i="152"/>
  <c r="H43" i="152" s="1"/>
  <c r="F23" i="155" s="1"/>
  <c r="N20" i="152"/>
  <c r="M20" i="152"/>
  <c r="G43" i="152" s="1"/>
  <c r="E23" i="155" s="1"/>
  <c r="B39" i="152"/>
  <c r="R16" i="152"/>
  <c r="X16" i="152"/>
  <c r="V16" i="152"/>
  <c r="S16" i="152"/>
  <c r="Q16" i="152"/>
  <c r="N16" i="152"/>
  <c r="K16" i="152"/>
  <c r="F16" i="152"/>
  <c r="Y16" i="152"/>
  <c r="J39" i="152" s="1"/>
  <c r="T16" i="152"/>
  <c r="Z16" i="152"/>
  <c r="U16" i="152"/>
  <c r="E16" i="152"/>
  <c r="E39" i="152" s="1"/>
  <c r="P16" i="152"/>
  <c r="L16" i="152"/>
  <c r="J16" i="152"/>
  <c r="I16" i="152"/>
  <c r="H16" i="152"/>
  <c r="G16" i="152"/>
  <c r="W16" i="152"/>
  <c r="O16" i="152"/>
  <c r="H39" i="152" s="1"/>
  <c r="M16" i="152"/>
  <c r="B35" i="152"/>
  <c r="R12" i="152"/>
  <c r="Y12" i="152"/>
  <c r="J35" i="152" s="1"/>
  <c r="H15" i="155" s="1"/>
  <c r="W12" i="152"/>
  <c r="Z12" i="152"/>
  <c r="X12" i="152"/>
  <c r="U12" i="152"/>
  <c r="P12" i="152"/>
  <c r="M12" i="152"/>
  <c r="G35" i="152" s="1"/>
  <c r="E15" i="155" s="1"/>
  <c r="H12" i="152"/>
  <c r="V12" i="152"/>
  <c r="S12" i="152"/>
  <c r="Q12" i="152"/>
  <c r="N12" i="152"/>
  <c r="L12" i="152"/>
  <c r="K12" i="152"/>
  <c r="J12" i="152"/>
  <c r="I12" i="152"/>
  <c r="G12" i="152"/>
  <c r="O12" i="152"/>
  <c r="T12" i="152"/>
  <c r="F12" i="152"/>
  <c r="E12" i="152"/>
  <c r="B44" i="152"/>
  <c r="Z21" i="152"/>
  <c r="W21" i="152"/>
  <c r="U21" i="152"/>
  <c r="S21" i="152"/>
  <c r="I44" i="152" s="1"/>
  <c r="O21" i="152"/>
  <c r="H44" i="152" s="1"/>
  <c r="Q38" i="152" s="1"/>
  <c r="M21" i="152"/>
  <c r="G44" i="152" s="1"/>
  <c r="P38" i="152" s="1"/>
  <c r="K21" i="152"/>
  <c r="F44" i="152" s="1"/>
  <c r="I21" i="152"/>
  <c r="G21" i="152"/>
  <c r="X21" i="152"/>
  <c r="Y21" i="152"/>
  <c r="J44" i="152" s="1"/>
  <c r="V21" i="152"/>
  <c r="Q21" i="152"/>
  <c r="N21" i="152"/>
  <c r="F21" i="152"/>
  <c r="T21" i="152"/>
  <c r="R21" i="152"/>
  <c r="P21" i="152"/>
  <c r="E21" i="152"/>
  <c r="E44" i="152" s="1"/>
  <c r="N38" i="152" s="1"/>
  <c r="J21" i="152"/>
  <c r="H21" i="152"/>
  <c r="L21" i="152"/>
  <c r="J15" i="154"/>
  <c r="J11" i="154"/>
  <c r="M15" i="154"/>
  <c r="M11" i="154"/>
  <c r="G25" i="154"/>
  <c r="B37" i="152"/>
  <c r="Y14" i="152"/>
  <c r="J37" i="152" s="1"/>
  <c r="H17" i="155" s="1"/>
  <c r="Q14" i="152"/>
  <c r="E14" i="152"/>
  <c r="Z14" i="152"/>
  <c r="W14" i="152"/>
  <c r="T14" i="152"/>
  <c r="R14" i="152"/>
  <c r="O14" i="152"/>
  <c r="L14" i="152"/>
  <c r="G14" i="152"/>
  <c r="U14" i="152"/>
  <c r="X14" i="152"/>
  <c r="J14" i="152"/>
  <c r="I14" i="152"/>
  <c r="H14" i="152"/>
  <c r="F14" i="152"/>
  <c r="V14" i="152"/>
  <c r="N14" i="152"/>
  <c r="S14" i="152"/>
  <c r="I37" i="152" s="1"/>
  <c r="G17" i="155" s="1"/>
  <c r="P14" i="152"/>
  <c r="M14" i="152"/>
  <c r="K14" i="152"/>
  <c r="C27" i="154"/>
  <c r="B40" i="152"/>
  <c r="Z17" i="152"/>
  <c r="W17" i="152"/>
  <c r="U17" i="152"/>
  <c r="S17" i="152"/>
  <c r="O17" i="152"/>
  <c r="H40" i="152" s="1"/>
  <c r="F20" i="155" s="1"/>
  <c r="M17" i="152"/>
  <c r="K17" i="152"/>
  <c r="F40" i="152" s="1"/>
  <c r="D20" i="155" s="1"/>
  <c r="I17" i="152"/>
  <c r="G17" i="152"/>
  <c r="X17" i="152"/>
  <c r="P17" i="152"/>
  <c r="H17" i="152"/>
  <c r="V17" i="152"/>
  <c r="Q17" i="152"/>
  <c r="Y17" i="152"/>
  <c r="F17" i="152"/>
  <c r="E17" i="152"/>
  <c r="E40" i="152" s="1"/>
  <c r="R17" i="152"/>
  <c r="N17" i="152"/>
  <c r="L17" i="152"/>
  <c r="J17" i="152"/>
  <c r="T17" i="152"/>
  <c r="B32" i="152"/>
  <c r="Z9" i="152"/>
  <c r="W9" i="152"/>
  <c r="U9" i="152"/>
  <c r="S9" i="152"/>
  <c r="O9" i="152"/>
  <c r="M9" i="152"/>
  <c r="G32" i="152" s="1"/>
  <c r="E12" i="155" s="1"/>
  <c r="K9" i="152"/>
  <c r="I9" i="152"/>
  <c r="G9" i="152"/>
  <c r="V9" i="152"/>
  <c r="T9" i="152"/>
  <c r="R9" i="152"/>
  <c r="L9" i="152"/>
  <c r="E9" i="152"/>
  <c r="E32" i="152" s="1"/>
  <c r="Q9" i="152"/>
  <c r="J9" i="152"/>
  <c r="H9" i="152"/>
  <c r="F9" i="152"/>
  <c r="X9" i="152"/>
  <c r="P9" i="152"/>
  <c r="N9" i="152"/>
  <c r="Y9" i="152"/>
  <c r="B42" i="152"/>
  <c r="X19" i="152"/>
  <c r="V19" i="152"/>
  <c r="T19" i="152"/>
  <c r="P19" i="152"/>
  <c r="N19" i="152"/>
  <c r="L19" i="152"/>
  <c r="J19" i="152"/>
  <c r="H19" i="152"/>
  <c r="F19" i="152"/>
  <c r="Y19" i="152"/>
  <c r="J42" i="152" s="1"/>
  <c r="H22" i="155" s="1"/>
  <c r="Z19" i="152"/>
  <c r="W19" i="152"/>
  <c r="R19" i="152"/>
  <c r="O19" i="152"/>
  <c r="H42" i="152" s="1"/>
  <c r="F22" i="155" s="1"/>
  <c r="G19" i="152"/>
  <c r="E19" i="152"/>
  <c r="E42" i="152" s="1"/>
  <c r="U19" i="152"/>
  <c r="M19" i="152"/>
  <c r="G42" i="152" s="1"/>
  <c r="E22" i="155" s="1"/>
  <c r="K19" i="152"/>
  <c r="F42" i="152" s="1"/>
  <c r="I19" i="152"/>
  <c r="S19" i="152"/>
  <c r="I42" i="152" s="1"/>
  <c r="G22" i="155" s="1"/>
  <c r="Q19" i="152"/>
  <c r="B38" i="152"/>
  <c r="X15" i="152"/>
  <c r="V15" i="152"/>
  <c r="T15" i="152"/>
  <c r="P15" i="152"/>
  <c r="N15" i="152"/>
  <c r="L15" i="152"/>
  <c r="J15" i="152"/>
  <c r="H15" i="152"/>
  <c r="F15" i="152"/>
  <c r="Y15" i="152"/>
  <c r="I15" i="152"/>
  <c r="Z15" i="152"/>
  <c r="W15" i="152"/>
  <c r="R15" i="152"/>
  <c r="O15" i="152"/>
  <c r="H38" i="152" s="1"/>
  <c r="F18" i="155" s="1"/>
  <c r="Q15" i="152"/>
  <c r="E15" i="152"/>
  <c r="G15" i="152"/>
  <c r="S15" i="152"/>
  <c r="I38" i="152" s="1"/>
  <c r="G18" i="155" s="1"/>
  <c r="M15" i="152"/>
  <c r="G38" i="152" s="1"/>
  <c r="E18" i="155" s="1"/>
  <c r="K15" i="152"/>
  <c r="U15" i="152"/>
  <c r="B34" i="152"/>
  <c r="X11" i="152"/>
  <c r="V11" i="152"/>
  <c r="T11" i="152"/>
  <c r="P11" i="152"/>
  <c r="N11" i="152"/>
  <c r="L11" i="152"/>
  <c r="J11" i="152"/>
  <c r="H11" i="152"/>
  <c r="F11" i="152"/>
  <c r="Y11" i="152"/>
  <c r="Z11" i="152"/>
  <c r="S11" i="152"/>
  <c r="Q11" i="152"/>
  <c r="K11" i="152"/>
  <c r="M11" i="152"/>
  <c r="G34" i="152" s="1"/>
  <c r="E14" i="155" s="1"/>
  <c r="W11" i="152"/>
  <c r="U11" i="152"/>
  <c r="E11" i="152"/>
  <c r="I11" i="152"/>
  <c r="G11" i="152"/>
  <c r="R11" i="152"/>
  <c r="O11" i="152"/>
  <c r="G24" i="154"/>
  <c r="D55" i="143"/>
  <c r="D51" i="143"/>
  <c r="D47" i="143"/>
  <c r="D43" i="143"/>
  <c r="D39" i="143"/>
  <c r="D35" i="143"/>
  <c r="F56" i="143"/>
  <c r="F52" i="143"/>
  <c r="F48" i="143"/>
  <c r="F44" i="143"/>
  <c r="F40" i="143"/>
  <c r="F36" i="143"/>
  <c r="C57" i="143"/>
  <c r="C53" i="143"/>
  <c r="G53" i="143" s="1"/>
  <c r="C49" i="143"/>
  <c r="C45" i="143"/>
  <c r="C41" i="143"/>
  <c r="C37" i="143"/>
  <c r="D54" i="143"/>
  <c r="E54" i="143" s="1"/>
  <c r="D50" i="143"/>
  <c r="D46" i="143"/>
  <c r="D42" i="143"/>
  <c r="D38" i="143"/>
  <c r="D34" i="143"/>
  <c r="F55" i="143"/>
  <c r="F51" i="143"/>
  <c r="F47" i="143"/>
  <c r="G47" i="143" s="1"/>
  <c r="F43" i="143"/>
  <c r="G43" i="143" s="1"/>
  <c r="F39" i="143"/>
  <c r="F35" i="143"/>
  <c r="C56" i="143"/>
  <c r="C52" i="143"/>
  <c r="E52" i="143" s="1"/>
  <c r="C48" i="143"/>
  <c r="C44" i="143"/>
  <c r="C40" i="143"/>
  <c r="C36" i="143"/>
  <c r="D57" i="143"/>
  <c r="D53" i="143"/>
  <c r="D49" i="143"/>
  <c r="D45" i="143"/>
  <c r="D41" i="143"/>
  <c r="D37" i="143"/>
  <c r="F54" i="143"/>
  <c r="G54" i="143" s="1"/>
  <c r="F50" i="143"/>
  <c r="F46" i="143"/>
  <c r="F42" i="143"/>
  <c r="F38" i="143"/>
  <c r="F34" i="143"/>
  <c r="G26" i="154"/>
  <c r="K16" i="154"/>
  <c r="K12" i="154"/>
  <c r="J16" i="154"/>
  <c r="J12" i="154"/>
  <c r="K13" i="154"/>
  <c r="M16" i="154"/>
  <c r="M12" i="154"/>
  <c r="J13" i="154"/>
  <c r="M13" i="154"/>
  <c r="N17" i="154"/>
  <c r="G22" i="154"/>
  <c r="L11" i="154"/>
  <c r="E20" i="154"/>
  <c r="G12" i="154"/>
  <c r="G16" i="154"/>
  <c r="E16" i="154"/>
  <c r="G20" i="154"/>
  <c r="K10" i="154"/>
  <c r="G13" i="154"/>
  <c r="G17" i="154"/>
  <c r="E14" i="154"/>
  <c r="E22" i="154"/>
  <c r="E13" i="154"/>
  <c r="E10" i="154"/>
  <c r="AC22" i="152"/>
  <c r="F98" i="148"/>
  <c r="Z98" i="148"/>
  <c r="V98" i="148"/>
  <c r="R98" i="148"/>
  <c r="N98" i="148"/>
  <c r="J98" i="148"/>
  <c r="AB91" i="148"/>
  <c r="AC91" i="148"/>
  <c r="AB87" i="148"/>
  <c r="AC90" i="148"/>
  <c r="AB95" i="148"/>
  <c r="AB94" i="148"/>
  <c r="AC89" i="148"/>
  <c r="X98" i="148"/>
  <c r="T98" i="148"/>
  <c r="P98" i="148"/>
  <c r="L98" i="148"/>
  <c r="H98" i="148"/>
  <c r="AC97" i="148"/>
  <c r="AC94" i="148"/>
  <c r="AC93" i="148"/>
  <c r="AB89" i="148"/>
  <c r="AB88" i="148"/>
  <c r="AB97" i="148"/>
  <c r="AB96" i="148"/>
  <c r="AB93" i="148"/>
  <c r="AB92" i="148"/>
  <c r="AA98" i="148"/>
  <c r="W98" i="148"/>
  <c r="S98" i="148"/>
  <c r="O98" i="148"/>
  <c r="K98" i="148"/>
  <c r="AC88" i="148"/>
  <c r="AC96" i="148"/>
  <c r="AC95" i="148"/>
  <c r="AD95" i="148" s="1"/>
  <c r="AC92" i="148"/>
  <c r="AB90" i="148"/>
  <c r="AC87" i="148"/>
  <c r="U98" i="148"/>
  <c r="Q98" i="148"/>
  <c r="M98" i="148"/>
  <c r="I98" i="148"/>
  <c r="H37" i="152"/>
  <c r="F17" i="155" s="1"/>
  <c r="I31" i="152"/>
  <c r="E35" i="152"/>
  <c r="E34" i="152"/>
  <c r="G40" i="152"/>
  <c r="E20" i="155" s="1"/>
  <c r="F38" i="152"/>
  <c r="D18" i="155" s="1"/>
  <c r="J38" i="152"/>
  <c r="H18" i="155" s="1"/>
  <c r="I32" i="152"/>
  <c r="G12" i="155" s="1"/>
  <c r="F41" i="152"/>
  <c r="D21" i="155" s="1"/>
  <c r="H41" i="152"/>
  <c r="F21" i="155" s="1"/>
  <c r="I41" i="152"/>
  <c r="G21" i="155" s="1"/>
  <c r="G33" i="152"/>
  <c r="E13" i="155" s="1"/>
  <c r="F34" i="152"/>
  <c r="D14" i="155" s="1"/>
  <c r="H34" i="152"/>
  <c r="F14" i="155" s="1"/>
  <c r="I34" i="152"/>
  <c r="G14" i="155" s="1"/>
  <c r="I39" i="152"/>
  <c r="AC24" i="152"/>
  <c r="AC23" i="152"/>
  <c r="F31" i="152"/>
  <c r="F32" i="152"/>
  <c r="D12" i="155" s="1"/>
  <c r="H32" i="152"/>
  <c r="F12" i="155" s="1"/>
  <c r="E33" i="152"/>
  <c r="J33" i="152"/>
  <c r="H13" i="155" s="1"/>
  <c r="E37" i="152"/>
  <c r="G37" i="152"/>
  <c r="E17" i="155" s="1"/>
  <c r="G39" i="152"/>
  <c r="I40" i="152"/>
  <c r="G20" i="155" s="1"/>
  <c r="G41" i="152"/>
  <c r="E21" i="155" s="1"/>
  <c r="J41" i="152"/>
  <c r="H21" i="155" s="1"/>
  <c r="E31" i="152"/>
  <c r="H31" i="152"/>
  <c r="J32" i="152"/>
  <c r="H12" i="155" s="1"/>
  <c r="F33" i="152"/>
  <c r="D13" i="155" s="1"/>
  <c r="H33" i="152"/>
  <c r="F13" i="155" s="1"/>
  <c r="I33" i="152"/>
  <c r="G13" i="155" s="1"/>
  <c r="J34" i="152"/>
  <c r="H14" i="155" s="1"/>
  <c r="F35" i="152"/>
  <c r="D15" i="155" s="1"/>
  <c r="H35" i="152"/>
  <c r="F15" i="155" s="1"/>
  <c r="I35" i="152"/>
  <c r="G15" i="155" s="1"/>
  <c r="F37" i="152"/>
  <c r="D17" i="155" s="1"/>
  <c r="E38" i="152"/>
  <c r="F39" i="152"/>
  <c r="J40" i="152"/>
  <c r="H20" i="155" s="1"/>
  <c r="Y98" i="148"/>
  <c r="R40" i="148"/>
  <c r="R31" i="148"/>
  <c r="R34" i="148"/>
  <c r="R39" i="148"/>
  <c r="G98" i="148"/>
  <c r="O15" i="148"/>
  <c r="K18" i="148"/>
  <c r="P32" i="148"/>
  <c r="P36" i="148"/>
  <c r="P40" i="148"/>
  <c r="K10" i="148"/>
  <c r="K19" i="148"/>
  <c r="Y14" i="148" s="1"/>
  <c r="P37" i="148"/>
  <c r="O13" i="148"/>
  <c r="P30" i="148"/>
  <c r="R30" i="148"/>
  <c r="L30" i="148"/>
  <c r="N30" i="148"/>
  <c r="H30" i="148"/>
  <c r="J30" i="148"/>
  <c r="U30" i="148"/>
  <c r="Y30" i="148"/>
  <c r="K7" i="148"/>
  <c r="O10" i="148"/>
  <c r="K14" i="148"/>
  <c r="K17" i="148"/>
  <c r="W30" i="148"/>
  <c r="AA30" i="148"/>
  <c r="O7" i="148"/>
  <c r="K11" i="148"/>
  <c r="O14" i="148"/>
  <c r="K9" i="148"/>
  <c r="K13" i="148"/>
  <c r="K15" i="148"/>
  <c r="O18" i="148"/>
  <c r="R18" i="148" s="1"/>
  <c r="F45" i="148"/>
  <c r="Q45" i="148"/>
  <c r="O45" i="148"/>
  <c r="P42" i="148"/>
  <c r="K8" i="148"/>
  <c r="O8" i="148"/>
  <c r="O9" i="148"/>
  <c r="O19" i="148"/>
  <c r="R19" i="148" s="1"/>
  <c r="K12" i="148"/>
  <c r="K16" i="148"/>
  <c r="O16" i="148"/>
  <c r="O17" i="148"/>
  <c r="M7" i="148"/>
  <c r="M8" i="148"/>
  <c r="M9" i="148"/>
  <c r="M10" i="148"/>
  <c r="M11" i="148"/>
  <c r="M12" i="148"/>
  <c r="M13" i="148"/>
  <c r="M14" i="148"/>
  <c r="M15" i="148"/>
  <c r="M16" i="148"/>
  <c r="M17" i="148"/>
  <c r="M18" i="148"/>
  <c r="M19" i="148"/>
  <c r="O11" i="148"/>
  <c r="O12" i="148"/>
  <c r="Q7" i="148"/>
  <c r="Q8" i="148"/>
  <c r="Q9" i="148"/>
  <c r="Q10" i="148"/>
  <c r="P10" i="148" s="1"/>
  <c r="Q11" i="148"/>
  <c r="Q12" i="148"/>
  <c r="Q13" i="148"/>
  <c r="Q14" i="148"/>
  <c r="Q15" i="148"/>
  <c r="Q16" i="148"/>
  <c r="Q17" i="148"/>
  <c r="P39" i="148"/>
  <c r="P38" i="148"/>
  <c r="P34" i="148"/>
  <c r="P35" i="148"/>
  <c r="P33" i="148"/>
  <c r="P31" i="148"/>
  <c r="P29" i="148"/>
  <c r="P28" i="148"/>
  <c r="R41" i="148"/>
  <c r="R38" i="148"/>
  <c r="R37" i="148"/>
  <c r="R36" i="148"/>
  <c r="R35" i="148"/>
  <c r="R33" i="148"/>
  <c r="R32" i="148"/>
  <c r="R29" i="148"/>
  <c r="R28" i="148"/>
  <c r="G80" i="143"/>
  <c r="G83" i="143"/>
  <c r="E82" i="143"/>
  <c r="E43" i="143"/>
  <c r="E53" i="143"/>
  <c r="E86" i="143"/>
  <c r="G49" i="143"/>
  <c r="E81" i="143"/>
  <c r="G82" i="143"/>
  <c r="E44" i="143"/>
  <c r="E50" i="143"/>
  <c r="E80" i="143"/>
  <c r="G81" i="143"/>
  <c r="E84" i="143"/>
  <c r="G85" i="143"/>
  <c r="E83" i="143"/>
  <c r="G84" i="143"/>
  <c r="E85" i="143"/>
  <c r="G86" i="143"/>
  <c r="C23" i="143"/>
  <c r="J18" i="143" s="1"/>
  <c r="L40" i="148"/>
  <c r="V14" i="148"/>
  <c r="N41" i="148"/>
  <c r="N40" i="148"/>
  <c r="F19" i="148"/>
  <c r="L41" i="148"/>
  <c r="F18" i="148"/>
  <c r="C17" i="143"/>
  <c r="C22" i="143"/>
  <c r="F23" i="143"/>
  <c r="M18" i="143" s="1"/>
  <c r="P19" i="148" l="1"/>
  <c r="G51" i="143"/>
  <c r="G55" i="143"/>
  <c r="E55" i="143"/>
  <c r="O17" i="155"/>
  <c r="S37" i="152"/>
  <c r="Q17" i="155"/>
  <c r="AB19" i="152"/>
  <c r="AB21" i="152"/>
  <c r="AA21" i="152"/>
  <c r="L13" i="152"/>
  <c r="L25" i="152" s="1"/>
  <c r="H13" i="152"/>
  <c r="Y13" i="152"/>
  <c r="J36" i="152" s="1"/>
  <c r="H16" i="155" s="1"/>
  <c r="Q14" i="155" s="1"/>
  <c r="S13" i="152"/>
  <c r="I36" i="152" s="1"/>
  <c r="G16" i="155" s="1"/>
  <c r="AA19" i="152"/>
  <c r="N13" i="152"/>
  <c r="N25" i="152" s="1"/>
  <c r="T13" i="152"/>
  <c r="T25" i="152" s="1"/>
  <c r="G13" i="152"/>
  <c r="G25" i="152" s="1"/>
  <c r="U13" i="152"/>
  <c r="U25" i="152" s="1"/>
  <c r="Q13" i="155"/>
  <c r="V13" i="152"/>
  <c r="V25" i="152" s="1"/>
  <c r="P13" i="152"/>
  <c r="P25" i="152" s="1"/>
  <c r="I13" i="152"/>
  <c r="I25" i="152" s="1"/>
  <c r="W13" i="152"/>
  <c r="W25" i="152" s="1"/>
  <c r="E46" i="143"/>
  <c r="Q13" i="152"/>
  <c r="Q25" i="152" s="1"/>
  <c r="X13" i="152"/>
  <c r="X25" i="152" s="1"/>
  <c r="K13" i="152"/>
  <c r="F36" i="152" s="1"/>
  <c r="D16" i="155" s="1"/>
  <c r="M14" i="155" s="1"/>
  <c r="Z13" i="152"/>
  <c r="Z25" i="152" s="1"/>
  <c r="R13" i="152"/>
  <c r="R25" i="152" s="1"/>
  <c r="E13" i="152"/>
  <c r="E36" i="152" s="1"/>
  <c r="C16" i="155" s="1"/>
  <c r="M13" i="152"/>
  <c r="G36" i="152" s="1"/>
  <c r="E16" i="155" s="1"/>
  <c r="N14" i="155" s="1"/>
  <c r="P13" i="148"/>
  <c r="N17" i="155"/>
  <c r="E24" i="155"/>
  <c r="N18" i="155" s="1"/>
  <c r="M12" i="155"/>
  <c r="P16" i="148"/>
  <c r="Q12" i="155"/>
  <c r="K42" i="152"/>
  <c r="I22" i="155" s="1"/>
  <c r="M13" i="155"/>
  <c r="P12" i="155"/>
  <c r="E48" i="143"/>
  <c r="G45" i="143"/>
  <c r="C22" i="155"/>
  <c r="F24" i="155"/>
  <c r="O18" i="155" s="1"/>
  <c r="P41" i="148"/>
  <c r="D23" i="154"/>
  <c r="P13" i="155"/>
  <c r="Q37" i="152"/>
  <c r="Q16" i="155"/>
  <c r="O13" i="155"/>
  <c r="N16" i="155"/>
  <c r="C24" i="155"/>
  <c r="L18" i="155" s="1"/>
  <c r="N11" i="154"/>
  <c r="K44" i="152"/>
  <c r="I24" i="155" s="1"/>
  <c r="P15" i="148"/>
  <c r="P9" i="148"/>
  <c r="P14" i="148"/>
  <c r="P18" i="148"/>
  <c r="P17" i="148"/>
  <c r="E45" i="143"/>
  <c r="P7" i="148"/>
  <c r="H54" i="148"/>
  <c r="R7" i="148"/>
  <c r="O37" i="152"/>
  <c r="D22" i="155"/>
  <c r="M17" i="155" s="1"/>
  <c r="P37" i="152"/>
  <c r="G24" i="155"/>
  <c r="P18" i="155" s="1"/>
  <c r="R38" i="152"/>
  <c r="AA20" i="152"/>
  <c r="E43" i="152"/>
  <c r="AB20" i="152"/>
  <c r="R37" i="152"/>
  <c r="G23" i="155"/>
  <c r="P17" i="155" s="1"/>
  <c r="H24" i="155"/>
  <c r="Q18" i="155" s="1"/>
  <c r="S38" i="152"/>
  <c r="D24" i="155"/>
  <c r="M18" i="155" s="1"/>
  <c r="O38" i="152"/>
  <c r="P14" i="155"/>
  <c r="O14" i="155"/>
  <c r="P16" i="155"/>
  <c r="O12" i="155"/>
  <c r="N12" i="155"/>
  <c r="M16" i="155"/>
  <c r="O16" i="155"/>
  <c r="N13" i="155"/>
  <c r="S35" i="152"/>
  <c r="H19" i="155"/>
  <c r="Q15" i="155" s="1"/>
  <c r="R35" i="152"/>
  <c r="G19" i="155"/>
  <c r="P15" i="155" s="1"/>
  <c r="R31" i="152"/>
  <c r="I48" i="152"/>
  <c r="G11" i="155"/>
  <c r="Q35" i="152"/>
  <c r="F19" i="155"/>
  <c r="O15" i="155" s="1"/>
  <c r="Q31" i="152"/>
  <c r="H48" i="152"/>
  <c r="F11" i="155"/>
  <c r="P35" i="152"/>
  <c r="E19" i="155"/>
  <c r="N15" i="155" s="1"/>
  <c r="E11" i="155"/>
  <c r="O35" i="152"/>
  <c r="D19" i="155"/>
  <c r="M15" i="155" s="1"/>
  <c r="C20" i="155"/>
  <c r="K40" i="152"/>
  <c r="I20" i="155" s="1"/>
  <c r="K33" i="152"/>
  <c r="I13" i="155" s="1"/>
  <c r="C13" i="155"/>
  <c r="C15" i="155"/>
  <c r="K35" i="152"/>
  <c r="I15" i="155" s="1"/>
  <c r="C18" i="155"/>
  <c r="K38" i="152"/>
  <c r="I18" i="155" s="1"/>
  <c r="K41" i="152"/>
  <c r="I21" i="155" s="1"/>
  <c r="C21" i="155"/>
  <c r="C17" i="155"/>
  <c r="L11" i="155" s="1"/>
  <c r="K37" i="152"/>
  <c r="I17" i="155" s="1"/>
  <c r="C14" i="155"/>
  <c r="K34" i="152"/>
  <c r="I14" i="155" s="1"/>
  <c r="N35" i="152"/>
  <c r="K39" i="152"/>
  <c r="I19" i="155" s="1"/>
  <c r="C19" i="155"/>
  <c r="L15" i="155" s="1"/>
  <c r="C12" i="155"/>
  <c r="K32" i="152"/>
  <c r="I12" i="155" s="1"/>
  <c r="N31" i="152"/>
  <c r="C11" i="155"/>
  <c r="O31" i="152"/>
  <c r="D11" i="155"/>
  <c r="G52" i="143"/>
  <c r="N18" i="143"/>
  <c r="N14" i="154"/>
  <c r="E12" i="154"/>
  <c r="J10" i="154"/>
  <c r="J18" i="154" s="1"/>
  <c r="L13" i="154"/>
  <c r="E15" i="154"/>
  <c r="L15" i="154"/>
  <c r="G14" i="154"/>
  <c r="L12" i="154"/>
  <c r="G19" i="154"/>
  <c r="N15" i="154"/>
  <c r="G21" i="154"/>
  <c r="N16" i="154"/>
  <c r="E19" i="154"/>
  <c r="E17" i="154"/>
  <c r="L16" i="154"/>
  <c r="E21" i="154"/>
  <c r="M10" i="154"/>
  <c r="G10" i="154"/>
  <c r="G15" i="154"/>
  <c r="N13" i="154"/>
  <c r="E18" i="154"/>
  <c r="L14" i="154"/>
  <c r="N12" i="154"/>
  <c r="G18" i="154"/>
  <c r="AD87" i="148"/>
  <c r="AD91" i="148"/>
  <c r="S36" i="152"/>
  <c r="S32" i="152"/>
  <c r="R33" i="152"/>
  <c r="AD90" i="148"/>
  <c r="AD93" i="148"/>
  <c r="AD89" i="148"/>
  <c r="AB98" i="148"/>
  <c r="AD97" i="148"/>
  <c r="AD94" i="148"/>
  <c r="AC98" i="148"/>
  <c r="AD92" i="148"/>
  <c r="AD96" i="148"/>
  <c r="AD88" i="148"/>
  <c r="R34" i="152"/>
  <c r="O33" i="152"/>
  <c r="R32" i="152"/>
  <c r="O36" i="152"/>
  <c r="Q34" i="152"/>
  <c r="P33" i="152"/>
  <c r="N33" i="152"/>
  <c r="Q33" i="152"/>
  <c r="S33" i="152"/>
  <c r="N32" i="152"/>
  <c r="Q32" i="152"/>
  <c r="P32" i="152"/>
  <c r="N36" i="152"/>
  <c r="O32" i="152"/>
  <c r="R36" i="152"/>
  <c r="P36" i="152"/>
  <c r="Q36" i="152"/>
  <c r="AB17" i="152"/>
  <c r="O25" i="152"/>
  <c r="AB18" i="152"/>
  <c r="H25" i="152"/>
  <c r="AB11" i="152"/>
  <c r="AB10" i="152"/>
  <c r="F25" i="152"/>
  <c r="AA18" i="152"/>
  <c r="AA15" i="152"/>
  <c r="AA10" i="152"/>
  <c r="AB16" i="152"/>
  <c r="AB14" i="152"/>
  <c r="AB12" i="152"/>
  <c r="AB9" i="152"/>
  <c r="AB8" i="152"/>
  <c r="AA17" i="152"/>
  <c r="AA14" i="152"/>
  <c r="J25" i="152"/>
  <c r="J31" i="152"/>
  <c r="AA11" i="152"/>
  <c r="AA16" i="152"/>
  <c r="S25" i="152"/>
  <c r="AA9" i="152"/>
  <c r="AA12" i="152"/>
  <c r="AA8" i="152"/>
  <c r="AB15" i="152"/>
  <c r="P31" i="152"/>
  <c r="P12" i="148"/>
  <c r="R14" i="148"/>
  <c r="R9" i="148"/>
  <c r="R8" i="148"/>
  <c r="P11" i="148"/>
  <c r="R15" i="148"/>
  <c r="R11" i="148"/>
  <c r="X30" i="148"/>
  <c r="AB30" i="148"/>
  <c r="R13" i="148"/>
  <c r="R17" i="148"/>
  <c r="Z30" i="148"/>
  <c r="O20" i="148"/>
  <c r="V30" i="148"/>
  <c r="P8" i="148"/>
  <c r="Q20" i="148"/>
  <c r="R12" i="148"/>
  <c r="R16" i="148"/>
  <c r="R10" i="148"/>
  <c r="P45" i="148"/>
  <c r="R45" i="148"/>
  <c r="N18" i="148"/>
  <c r="L19" i="148"/>
  <c r="AA14" i="148"/>
  <c r="E47" i="143"/>
  <c r="E51" i="143"/>
  <c r="E49" i="143"/>
  <c r="G50" i="143"/>
  <c r="G48" i="143"/>
  <c r="G46" i="143"/>
  <c r="G44" i="143"/>
  <c r="L18" i="148"/>
  <c r="N19" i="148"/>
  <c r="D23" i="143"/>
  <c r="K18" i="143" s="1"/>
  <c r="F14" i="143"/>
  <c r="L161" i="140"/>
  <c r="AC19" i="152" l="1"/>
  <c r="AC21" i="152"/>
  <c r="M25" i="152"/>
  <c r="P34" i="152"/>
  <c r="P39" i="152" s="1"/>
  <c r="S34" i="152"/>
  <c r="Y25" i="152"/>
  <c r="E48" i="152"/>
  <c r="AB13" i="152"/>
  <c r="AB25" i="152" s="1"/>
  <c r="N34" i="152"/>
  <c r="E25" i="152"/>
  <c r="G48" i="152"/>
  <c r="O34" i="152"/>
  <c r="O39" i="152" s="1"/>
  <c r="F48" i="152"/>
  <c r="K25" i="152"/>
  <c r="AA13" i="152"/>
  <c r="AA25" i="152" s="1"/>
  <c r="K36" i="152"/>
  <c r="I16" i="155" s="1"/>
  <c r="N37" i="152"/>
  <c r="T37" i="152" s="1"/>
  <c r="T35" i="152"/>
  <c r="L10" i="154"/>
  <c r="R18" i="155"/>
  <c r="L14" i="155"/>
  <c r="R14" i="155" s="1"/>
  <c r="AC20" i="152"/>
  <c r="K17" i="154"/>
  <c r="L17" i="154" s="1"/>
  <c r="D27" i="154"/>
  <c r="E27" i="154" s="1"/>
  <c r="E23" i="154"/>
  <c r="G23" i="154"/>
  <c r="L13" i="155"/>
  <c r="R13" i="155" s="1"/>
  <c r="T38" i="152"/>
  <c r="C23" i="155"/>
  <c r="L17" i="155" s="1"/>
  <c r="R17" i="155" s="1"/>
  <c r="K43" i="152"/>
  <c r="I23" i="155" s="1"/>
  <c r="S31" i="152"/>
  <c r="H11" i="155"/>
  <c r="J48" i="152"/>
  <c r="R39" i="152"/>
  <c r="P11" i="155"/>
  <c r="P19" i="155" s="1"/>
  <c r="G28" i="155"/>
  <c r="Q39" i="152"/>
  <c r="O11" i="155"/>
  <c r="O19" i="155" s="1"/>
  <c r="F28" i="155"/>
  <c r="E28" i="155"/>
  <c r="N11" i="155"/>
  <c r="N19" i="155" s="1"/>
  <c r="R15" i="155"/>
  <c r="AC18" i="152"/>
  <c r="L12" i="155"/>
  <c r="R12" i="155" s="1"/>
  <c r="L16" i="155"/>
  <c r="R16" i="155" s="1"/>
  <c r="D28" i="155"/>
  <c r="M11" i="155"/>
  <c r="G27" i="154"/>
  <c r="N10" i="154"/>
  <c r="M18" i="154"/>
  <c r="N18" i="154" s="1"/>
  <c r="T32" i="152"/>
  <c r="AC12" i="152"/>
  <c r="AD98" i="148"/>
  <c r="K31" i="152"/>
  <c r="I11" i="155" s="1"/>
  <c r="T33" i="152"/>
  <c r="AC17" i="152"/>
  <c r="AC8" i="152"/>
  <c r="AC16" i="152"/>
  <c r="T36" i="152"/>
  <c r="AC10" i="152"/>
  <c r="AC9" i="152"/>
  <c r="AC11" i="152"/>
  <c r="AC14" i="152"/>
  <c r="AC15" i="152"/>
  <c r="L18" i="143"/>
  <c r="E23" i="143"/>
  <c r="G23" i="143"/>
  <c r="L149" i="140"/>
  <c r="T34" i="152" l="1"/>
  <c r="S39" i="152"/>
  <c r="AC13" i="152"/>
  <c r="AC25" i="152" s="1"/>
  <c r="K48" i="152"/>
  <c r="N39" i="152"/>
  <c r="T31" i="152"/>
  <c r="I28" i="155"/>
  <c r="K18" i="154"/>
  <c r="L18" i="154" s="1"/>
  <c r="C28" i="155"/>
  <c r="H28" i="155"/>
  <c r="Q11" i="155"/>
  <c r="Q19" i="155" s="1"/>
  <c r="L19" i="155"/>
  <c r="M19" i="155"/>
  <c r="C47" i="144"/>
  <c r="C46" i="144"/>
  <c r="B47" i="144"/>
  <c r="B79" i="143" s="1"/>
  <c r="B46" i="144"/>
  <c r="B78" i="143" s="1"/>
  <c r="C31" i="144"/>
  <c r="B31" i="144"/>
  <c r="B63" i="143" s="1"/>
  <c r="B32" i="144"/>
  <c r="B64" i="143" s="1"/>
  <c r="C40" i="144"/>
  <c r="C39" i="144"/>
  <c r="B40" i="144"/>
  <c r="B72" i="143" s="1"/>
  <c r="T39" i="152" l="1"/>
  <c r="D63" i="143"/>
  <c r="C63" i="143"/>
  <c r="F63" i="143"/>
  <c r="C72" i="143"/>
  <c r="F72" i="143"/>
  <c r="D72" i="143"/>
  <c r="D78" i="143"/>
  <c r="C78" i="143"/>
  <c r="F78" i="143"/>
  <c r="D79" i="143"/>
  <c r="C79" i="143"/>
  <c r="F79" i="143"/>
  <c r="D64" i="143"/>
  <c r="C64" i="143"/>
  <c r="F64" i="143"/>
  <c r="R11" i="155"/>
  <c r="R19" i="155"/>
  <c r="C19" i="144"/>
  <c r="C18" i="144"/>
  <c r="C33" i="144"/>
  <c r="C32" i="144"/>
  <c r="B33" i="144"/>
  <c r="B65" i="143" s="1"/>
  <c r="B30" i="144"/>
  <c r="B62" i="143" s="1"/>
  <c r="C23" i="144"/>
  <c r="C22" i="144"/>
  <c r="L63" i="140" l="1"/>
  <c r="L82" i="140"/>
  <c r="L69" i="140"/>
  <c r="G64" i="143"/>
  <c r="G63" i="143"/>
  <c r="E63" i="143"/>
  <c r="G72" i="143"/>
  <c r="E64" i="143"/>
  <c r="G79" i="143"/>
  <c r="E72" i="143"/>
  <c r="F62" i="143"/>
  <c r="C62" i="143"/>
  <c r="D62" i="143"/>
  <c r="D65" i="143"/>
  <c r="C65" i="143"/>
  <c r="F65" i="143"/>
  <c r="E79" i="143"/>
  <c r="L131" i="140"/>
  <c r="E65" i="143" l="1"/>
  <c r="E62" i="143"/>
  <c r="G62" i="143"/>
  <c r="G65" i="143"/>
  <c r="L100" i="140"/>
  <c r="D33" i="143" l="1"/>
  <c r="F33" i="143"/>
  <c r="C33" i="143"/>
  <c r="L135" i="140"/>
  <c r="L132" i="140"/>
  <c r="E33" i="143" l="1"/>
  <c r="G33" i="143"/>
  <c r="G90" i="143" l="1"/>
  <c r="E90" i="143"/>
  <c r="L140" i="140"/>
  <c r="R7" i="140" l="1"/>
  <c r="H77" i="148" l="1"/>
  <c r="F58" i="143"/>
  <c r="C58" i="143"/>
  <c r="D58" i="143"/>
  <c r="L142" i="140"/>
  <c r="L141" i="140"/>
  <c r="H79" i="148" l="1"/>
  <c r="I77" i="148" s="1"/>
  <c r="J39" i="148"/>
  <c r="H39" i="148"/>
  <c r="J17" i="148"/>
  <c r="H17" i="148"/>
  <c r="AA33" i="148"/>
  <c r="Y33" i="148"/>
  <c r="M39" i="148"/>
  <c r="K39" i="148"/>
  <c r="X11" i="148"/>
  <c r="V11" i="148"/>
  <c r="F16" i="148"/>
  <c r="F117" i="148"/>
  <c r="O113" i="148" s="1"/>
  <c r="G117" i="148"/>
  <c r="P113" i="148" s="1"/>
  <c r="H117" i="148"/>
  <c r="Q113" i="148" s="1"/>
  <c r="I117" i="148"/>
  <c r="R113" i="148" s="1"/>
  <c r="J117" i="148"/>
  <c r="S113" i="148" s="1"/>
  <c r="K117" i="148"/>
  <c r="T113" i="148" s="1"/>
  <c r="I59" i="148" l="1"/>
  <c r="I60" i="148"/>
  <c r="I58" i="148"/>
  <c r="I66" i="148"/>
  <c r="G71" i="148"/>
  <c r="G62" i="148"/>
  <c r="G68" i="148"/>
  <c r="G78" i="148"/>
  <c r="G57" i="148"/>
  <c r="G77" i="148"/>
  <c r="I53" i="148"/>
  <c r="I67" i="148"/>
  <c r="G75" i="148"/>
  <c r="G63" i="148"/>
  <c r="G69" i="148"/>
  <c r="G76" i="148"/>
  <c r="G58" i="148"/>
  <c r="I61" i="148"/>
  <c r="I55" i="148"/>
  <c r="I62" i="148"/>
  <c r="I68" i="148"/>
  <c r="I71" i="148"/>
  <c r="G64" i="148"/>
  <c r="G70" i="148"/>
  <c r="I78" i="148"/>
  <c r="G59" i="148"/>
  <c r="I54" i="148"/>
  <c r="I56" i="148"/>
  <c r="I63" i="148"/>
  <c r="I69" i="148"/>
  <c r="G73" i="148"/>
  <c r="G65" i="148"/>
  <c r="I72" i="148"/>
  <c r="G54" i="148"/>
  <c r="G60" i="148"/>
  <c r="I73" i="148"/>
  <c r="I57" i="148"/>
  <c r="I64" i="148"/>
  <c r="I70" i="148"/>
  <c r="I74" i="148"/>
  <c r="G66" i="148"/>
  <c r="G74" i="148"/>
  <c r="G55" i="148"/>
  <c r="G61" i="148"/>
  <c r="I65" i="148"/>
  <c r="G72" i="148"/>
  <c r="G53" i="148"/>
  <c r="G67" i="148"/>
  <c r="I76" i="148"/>
  <c r="G56" i="148"/>
  <c r="I75" i="148"/>
  <c r="L39" i="148"/>
  <c r="N39" i="148"/>
  <c r="U113" i="148"/>
  <c r="L117" i="148"/>
  <c r="L121" i="140"/>
  <c r="L122" i="140"/>
  <c r="L123" i="140"/>
  <c r="L129" i="140"/>
  <c r="L133" i="140"/>
  <c r="L134" i="140"/>
  <c r="L136" i="140"/>
  <c r="G79" i="148" l="1"/>
  <c r="I79" i="148"/>
  <c r="B42" i="144"/>
  <c r="B74" i="143" s="1"/>
  <c r="C74" i="143" l="1"/>
  <c r="D74" i="143"/>
  <c r="F74" i="143"/>
  <c r="C36" i="144"/>
  <c r="B36" i="144"/>
  <c r="B68" i="143" s="1"/>
  <c r="B38" i="144"/>
  <c r="B70" i="143" s="1"/>
  <c r="B43" i="144"/>
  <c r="B75" i="143" s="1"/>
  <c r="D70" i="143" l="1"/>
  <c r="C70" i="143"/>
  <c r="F70" i="143"/>
  <c r="D68" i="143"/>
  <c r="C68" i="143"/>
  <c r="F68" i="143"/>
  <c r="C75" i="143"/>
  <c r="F75" i="143"/>
  <c r="D75" i="143"/>
  <c r="C21" i="143"/>
  <c r="J17" i="143" s="1"/>
  <c r="E70" i="143" l="1"/>
  <c r="E68" i="143"/>
  <c r="G68" i="143"/>
  <c r="G70" i="143"/>
  <c r="D22" i="143"/>
  <c r="F22" i="143"/>
  <c r="D21" i="143"/>
  <c r="AA13" i="148"/>
  <c r="Y13" i="148"/>
  <c r="F21" i="143"/>
  <c r="B21" i="149"/>
  <c r="B1" i="149"/>
  <c r="B22" i="149"/>
  <c r="B23" i="149"/>
  <c r="B2" i="149"/>
  <c r="B24" i="149"/>
  <c r="B3" i="149"/>
  <c r="B4" i="149"/>
  <c r="B25" i="149"/>
  <c r="B5" i="149"/>
  <c r="B7" i="149"/>
  <c r="B8" i="149"/>
  <c r="B6" i="149"/>
  <c r="B9" i="149"/>
  <c r="B10" i="149"/>
  <c r="B11" i="149"/>
  <c r="B12" i="149"/>
  <c r="B13" i="149"/>
  <c r="B14" i="149"/>
  <c r="B15" i="149"/>
  <c r="B16" i="149"/>
  <c r="B18" i="149"/>
  <c r="B19" i="149"/>
  <c r="B17" i="149"/>
  <c r="B20" i="149"/>
  <c r="M17" i="143" l="1"/>
  <c r="N17" i="143" s="1"/>
  <c r="K17" i="143"/>
  <c r="L17" i="143" s="1"/>
  <c r="G22" i="143"/>
  <c r="E22" i="143"/>
  <c r="L17" i="148"/>
  <c r="N17" i="148"/>
  <c r="G21" i="143"/>
  <c r="E21" i="143"/>
  <c r="B26" i="149"/>
  <c r="C21" i="144"/>
  <c r="C24" i="144"/>
  <c r="C12" i="143" l="1"/>
  <c r="C13" i="143"/>
  <c r="C14" i="143"/>
  <c r="C15" i="143"/>
  <c r="C16" i="143"/>
  <c r="C18" i="143"/>
  <c r="J15" i="143" s="1"/>
  <c r="C19" i="143"/>
  <c r="C20" i="143"/>
  <c r="C11" i="143"/>
  <c r="J13" i="143" l="1"/>
  <c r="J14" i="143"/>
  <c r="J16" i="143"/>
  <c r="C24" i="143"/>
  <c r="C26" i="144"/>
  <c r="D13" i="143" l="1"/>
  <c r="E41" i="143" l="1"/>
  <c r="F19" i="143"/>
  <c r="D19" i="143"/>
  <c r="D11" i="143"/>
  <c r="E42" i="143"/>
  <c r="G42" i="143"/>
  <c r="G39" i="143"/>
  <c r="E39" i="143"/>
  <c r="D18" i="143"/>
  <c r="K15" i="143" s="1"/>
  <c r="F12" i="143"/>
  <c r="M12" i="143" s="1"/>
  <c r="D12" i="143"/>
  <c r="K12" i="143" s="1"/>
  <c r="F20" i="143"/>
  <c r="D20" i="143"/>
  <c r="F18" i="143"/>
  <c r="F13" i="143"/>
  <c r="M13" i="143" s="1"/>
  <c r="F11" i="143"/>
  <c r="M11" i="143" s="1"/>
  <c r="E88" i="143"/>
  <c r="G88" i="143"/>
  <c r="E36" i="143"/>
  <c r="G36" i="143"/>
  <c r="E58" i="143"/>
  <c r="G58" i="143"/>
  <c r="E40" i="143"/>
  <c r="G40" i="143"/>
  <c r="G41" i="143"/>
  <c r="G78" i="143"/>
  <c r="E78" i="143"/>
  <c r="E89" i="143"/>
  <c r="G89" i="143"/>
  <c r="G38" i="143"/>
  <c r="E38" i="143"/>
  <c r="G75" i="143"/>
  <c r="E75" i="143"/>
  <c r="E56" i="143"/>
  <c r="G56" i="143"/>
  <c r="G37" i="143"/>
  <c r="E37" i="143"/>
  <c r="G74" i="143"/>
  <c r="E74" i="143"/>
  <c r="G87" i="143"/>
  <c r="E87" i="143"/>
  <c r="F13" i="148"/>
  <c r="F11" i="148"/>
  <c r="F15" i="148"/>
  <c r="F10" i="148"/>
  <c r="F9" i="148"/>
  <c r="F8" i="148"/>
  <c r="M16" i="143" l="1"/>
  <c r="K16" i="143"/>
  <c r="F20" i="148"/>
  <c r="G35" i="143"/>
  <c r="E35" i="143"/>
  <c r="E57" i="143"/>
  <c r="G57" i="143"/>
  <c r="K116" i="148"/>
  <c r="J116" i="148"/>
  <c r="I116" i="148"/>
  <c r="H116" i="148"/>
  <c r="G116" i="148"/>
  <c r="F116" i="148"/>
  <c r="K115" i="148"/>
  <c r="J115" i="148"/>
  <c r="I115" i="148"/>
  <c r="H115" i="148"/>
  <c r="G115" i="148"/>
  <c r="K114" i="148"/>
  <c r="T111" i="148" s="1"/>
  <c r="J114" i="148"/>
  <c r="S111" i="148" s="1"/>
  <c r="I114" i="148"/>
  <c r="R111" i="148" s="1"/>
  <c r="H114" i="148"/>
  <c r="Q111" i="148" s="1"/>
  <c r="G114" i="148"/>
  <c r="P111" i="148" s="1"/>
  <c r="F114" i="148"/>
  <c r="K113" i="148"/>
  <c r="J113" i="148"/>
  <c r="I113" i="148"/>
  <c r="H113" i="148"/>
  <c r="G113" i="148"/>
  <c r="F113" i="148"/>
  <c r="K112" i="148"/>
  <c r="J112" i="148"/>
  <c r="I112" i="148"/>
  <c r="H112" i="148"/>
  <c r="G112" i="148"/>
  <c r="F112" i="148"/>
  <c r="K111" i="148"/>
  <c r="J111" i="148"/>
  <c r="I111" i="148"/>
  <c r="H111" i="148"/>
  <c r="G111" i="148"/>
  <c r="K110" i="148"/>
  <c r="J110" i="148"/>
  <c r="I110" i="148"/>
  <c r="H110" i="148"/>
  <c r="G110" i="148"/>
  <c r="F110" i="148"/>
  <c r="K109" i="148"/>
  <c r="J109" i="148"/>
  <c r="I109" i="148"/>
  <c r="H109" i="148"/>
  <c r="G109" i="148"/>
  <c r="F109" i="148"/>
  <c r="K108" i="148"/>
  <c r="T108" i="148" s="1"/>
  <c r="J108" i="148"/>
  <c r="S108" i="148" s="1"/>
  <c r="I108" i="148"/>
  <c r="R108" i="148" s="1"/>
  <c r="H108" i="148"/>
  <c r="Q108" i="148" s="1"/>
  <c r="G108" i="148"/>
  <c r="P108" i="148" s="1"/>
  <c r="F108" i="148"/>
  <c r="K107" i="148"/>
  <c r="H107" i="148"/>
  <c r="G107" i="148"/>
  <c r="M38" i="148"/>
  <c r="K38" i="148"/>
  <c r="V33" i="148" s="1"/>
  <c r="I38" i="148"/>
  <c r="AB33" i="148" s="1"/>
  <c r="G38" i="148"/>
  <c r="M37" i="148"/>
  <c r="K37" i="148"/>
  <c r="I37" i="148"/>
  <c r="G37" i="148"/>
  <c r="M36" i="148"/>
  <c r="W34" i="148" s="1"/>
  <c r="K36" i="148"/>
  <c r="I36" i="148"/>
  <c r="G36" i="148"/>
  <c r="M33" i="148"/>
  <c r="K33" i="148"/>
  <c r="I33" i="148"/>
  <c r="G33" i="148"/>
  <c r="M35" i="148"/>
  <c r="I35" i="148"/>
  <c r="G35" i="148"/>
  <c r="M34" i="148"/>
  <c r="K34" i="148"/>
  <c r="I34" i="148"/>
  <c r="G34" i="148"/>
  <c r="M32" i="148"/>
  <c r="K32" i="148"/>
  <c r="I32" i="148"/>
  <c r="G32" i="148"/>
  <c r="M31" i="148"/>
  <c r="K31" i="148"/>
  <c r="I31" i="148"/>
  <c r="G31" i="148"/>
  <c r="M29" i="148"/>
  <c r="W29" i="148" s="1"/>
  <c r="K29" i="148"/>
  <c r="I29" i="148"/>
  <c r="AA29" i="148" s="1"/>
  <c r="G29" i="148"/>
  <c r="M28" i="148"/>
  <c r="K28" i="148"/>
  <c r="U28" i="148" s="1"/>
  <c r="I28" i="148"/>
  <c r="AA28" i="148" s="1"/>
  <c r="G28" i="148"/>
  <c r="Y28" i="148" s="1"/>
  <c r="AB25" i="148"/>
  <c r="N25" i="148"/>
  <c r="J16" i="148"/>
  <c r="H16" i="148"/>
  <c r="J15" i="148"/>
  <c r="H15" i="148"/>
  <c r="J14" i="148"/>
  <c r="H14" i="148"/>
  <c r="J11" i="148"/>
  <c r="H11" i="148"/>
  <c r="W12" i="148"/>
  <c r="U12" i="148"/>
  <c r="J12" i="148"/>
  <c r="H12" i="148"/>
  <c r="W13" i="148"/>
  <c r="U13" i="148"/>
  <c r="J13" i="148"/>
  <c r="H13" i="148"/>
  <c r="W10" i="148"/>
  <c r="U10" i="148"/>
  <c r="J10" i="148"/>
  <c r="H10" i="148"/>
  <c r="W9" i="148"/>
  <c r="U9" i="148"/>
  <c r="J9" i="148"/>
  <c r="H9" i="148"/>
  <c r="W8" i="148"/>
  <c r="U8" i="148"/>
  <c r="J8" i="148"/>
  <c r="H8" i="148"/>
  <c r="W7" i="148"/>
  <c r="U7" i="148"/>
  <c r="J7" i="148"/>
  <c r="H7" i="148"/>
  <c r="AB4" i="148"/>
  <c r="W15" i="148" l="1"/>
  <c r="U15" i="148"/>
  <c r="K45" i="148"/>
  <c r="I45" i="148"/>
  <c r="M45" i="148"/>
  <c r="G45" i="148"/>
  <c r="H20" i="148"/>
  <c r="J20" i="148"/>
  <c r="P20" i="148"/>
  <c r="R20" i="148"/>
  <c r="G34" i="143"/>
  <c r="W28" i="148"/>
  <c r="G118" i="148"/>
  <c r="X33" i="148"/>
  <c r="K118" i="148"/>
  <c r="H118" i="148"/>
  <c r="Z33" i="148"/>
  <c r="E34" i="143"/>
  <c r="L33" i="148"/>
  <c r="H37" i="148"/>
  <c r="AA35" i="148"/>
  <c r="J33" i="148"/>
  <c r="AA31" i="148"/>
  <c r="H32" i="148"/>
  <c r="H38" i="148"/>
  <c r="W31" i="148"/>
  <c r="L32" i="148"/>
  <c r="X9" i="148"/>
  <c r="X12" i="148"/>
  <c r="X13" i="148"/>
  <c r="V8" i="148"/>
  <c r="J36" i="148"/>
  <c r="W35" i="148"/>
  <c r="J35" i="148"/>
  <c r="J37" i="148"/>
  <c r="H28" i="148"/>
  <c r="N31" i="148"/>
  <c r="H33" i="148"/>
  <c r="L37" i="148"/>
  <c r="V10" i="148"/>
  <c r="V13" i="148"/>
  <c r="L29" i="148"/>
  <c r="N37" i="148"/>
  <c r="L38" i="148"/>
  <c r="H29" i="148"/>
  <c r="W32" i="148"/>
  <c r="V7" i="148"/>
  <c r="V9" i="148"/>
  <c r="J28" i="148"/>
  <c r="J31" i="148"/>
  <c r="N32" i="148"/>
  <c r="J34" i="148"/>
  <c r="AA34" i="148"/>
  <c r="L35" i="148"/>
  <c r="N33" i="148"/>
  <c r="Q109" i="148"/>
  <c r="T109" i="148"/>
  <c r="Q110" i="148"/>
  <c r="T110" i="148"/>
  <c r="L113" i="148"/>
  <c r="T112" i="148"/>
  <c r="U31" i="148"/>
  <c r="L28" i="148"/>
  <c r="Y31" i="148"/>
  <c r="N34" i="148"/>
  <c r="H35" i="148"/>
  <c r="N36" i="148"/>
  <c r="J38" i="148"/>
  <c r="Q112" i="148"/>
  <c r="X8" i="148"/>
  <c r="X7" i="148"/>
  <c r="N28" i="148"/>
  <c r="H31" i="148"/>
  <c r="L31" i="148"/>
  <c r="Y32" i="148"/>
  <c r="N35" i="148"/>
  <c r="Y35" i="148"/>
  <c r="N38" i="148"/>
  <c r="X10" i="148"/>
  <c r="V12" i="148"/>
  <c r="J29" i="148"/>
  <c r="N29" i="148"/>
  <c r="J32" i="148"/>
  <c r="U32" i="148"/>
  <c r="AA32" i="148"/>
  <c r="H34" i="148"/>
  <c r="L34" i="148"/>
  <c r="U35" i="148"/>
  <c r="Q107" i="148"/>
  <c r="T107" i="148"/>
  <c r="L109" i="148"/>
  <c r="O109" i="148"/>
  <c r="U29" i="148"/>
  <c r="V29" i="148" s="1"/>
  <c r="Y29" i="148"/>
  <c r="Z29" i="148" s="1"/>
  <c r="L36" i="148"/>
  <c r="U34" i="148"/>
  <c r="R110" i="148"/>
  <c r="H36" i="148"/>
  <c r="Y34" i="148"/>
  <c r="P107" i="148"/>
  <c r="O108" i="148"/>
  <c r="U108" i="148" s="1"/>
  <c r="L108" i="148"/>
  <c r="P109" i="148"/>
  <c r="R109" i="148"/>
  <c r="S109" i="148"/>
  <c r="L110" i="148"/>
  <c r="P110" i="148"/>
  <c r="S110" i="148"/>
  <c r="L112" i="148"/>
  <c r="L114" i="148"/>
  <c r="O111" i="148"/>
  <c r="P112" i="148"/>
  <c r="R112" i="148"/>
  <c r="S112" i="148"/>
  <c r="L116" i="148"/>
  <c r="I107" i="148"/>
  <c r="I118" i="148" s="1"/>
  <c r="F107" i="148"/>
  <c r="J107" i="148"/>
  <c r="J118" i="148" s="1"/>
  <c r="F111" i="148"/>
  <c r="F115" i="148"/>
  <c r="X15" i="148" l="1"/>
  <c r="Z31" i="148"/>
  <c r="V15" i="148"/>
  <c r="H45" i="148"/>
  <c r="N45" i="148"/>
  <c r="L45" i="148"/>
  <c r="U111" i="148"/>
  <c r="V28" i="148"/>
  <c r="Y36" i="148"/>
  <c r="Z28" i="148"/>
  <c r="AA36" i="148"/>
  <c r="X28" i="148"/>
  <c r="Q114" i="148"/>
  <c r="P114" i="148"/>
  <c r="W36" i="148"/>
  <c r="F118" i="148"/>
  <c r="L118" i="148" s="1"/>
  <c r="T114" i="148"/>
  <c r="V31" i="148"/>
  <c r="AB35" i="148"/>
  <c r="Z35" i="148"/>
  <c r="X35" i="148"/>
  <c r="AB32" i="148"/>
  <c r="AB31" i="148"/>
  <c r="V35" i="148"/>
  <c r="V32" i="148"/>
  <c r="X31" i="148"/>
  <c r="Z32" i="148"/>
  <c r="S107" i="148"/>
  <c r="S114" i="148" s="1"/>
  <c r="R107" i="148"/>
  <c r="R114" i="148" s="1"/>
  <c r="Z34" i="148"/>
  <c r="AB34" i="148"/>
  <c r="J45" i="148"/>
  <c r="L107" i="148"/>
  <c r="O107" i="148"/>
  <c r="X34" i="148"/>
  <c r="V34" i="148"/>
  <c r="X29" i="148"/>
  <c r="X32" i="148"/>
  <c r="O112" i="148"/>
  <c r="L115" i="148"/>
  <c r="L111" i="148"/>
  <c r="O110" i="148"/>
  <c r="AB28" i="148"/>
  <c r="U109" i="148"/>
  <c r="AB29" i="148"/>
  <c r="U36" i="148"/>
  <c r="U112" i="148" l="1"/>
  <c r="U110" i="148"/>
  <c r="V36" i="148"/>
  <c r="O114" i="148"/>
  <c r="AB36" i="148"/>
  <c r="U107" i="148"/>
  <c r="Z36" i="148"/>
  <c r="X36" i="148"/>
  <c r="U114" i="148" l="1"/>
  <c r="C43" i="144" l="1"/>
  <c r="B44" i="144"/>
  <c r="B76" i="143" s="1"/>
  <c r="B27" i="144"/>
  <c r="C20" i="144"/>
  <c r="AF9" i="140"/>
  <c r="AG9" i="140"/>
  <c r="AF10" i="140"/>
  <c r="AG10" i="140"/>
  <c r="AF11" i="140"/>
  <c r="AG11" i="140"/>
  <c r="AF12" i="140"/>
  <c r="AG12" i="140"/>
  <c r="AF13" i="140"/>
  <c r="AG13" i="140"/>
  <c r="AF14" i="140"/>
  <c r="AG14" i="140"/>
  <c r="AF15" i="140"/>
  <c r="AG15" i="140"/>
  <c r="AF16" i="140"/>
  <c r="AG16" i="140"/>
  <c r="AF17" i="140"/>
  <c r="AG17" i="140"/>
  <c r="AF18" i="140"/>
  <c r="AG18" i="140"/>
  <c r="AF19" i="140"/>
  <c r="AG19" i="140"/>
  <c r="AF20" i="140"/>
  <c r="AG20" i="140"/>
  <c r="AF21" i="140"/>
  <c r="AG21" i="140"/>
  <c r="AF22" i="140"/>
  <c r="AG22" i="140"/>
  <c r="AF23" i="140"/>
  <c r="AG23" i="140"/>
  <c r="AF24" i="140"/>
  <c r="AG24" i="140"/>
  <c r="AF25" i="140"/>
  <c r="AG25" i="140"/>
  <c r="AF26" i="140"/>
  <c r="AG26" i="140"/>
  <c r="AF27" i="140"/>
  <c r="AG27" i="140"/>
  <c r="AF28" i="140"/>
  <c r="AG28" i="140"/>
  <c r="AF29" i="140"/>
  <c r="AG29" i="140"/>
  <c r="AF30" i="140"/>
  <c r="AG30" i="140"/>
  <c r="AF31" i="140"/>
  <c r="AG31" i="140"/>
  <c r="AF32" i="140"/>
  <c r="AG32" i="140"/>
  <c r="AF33" i="140"/>
  <c r="AG33" i="140"/>
  <c r="AF34" i="140"/>
  <c r="AG34" i="140"/>
  <c r="AF35" i="140"/>
  <c r="AG35" i="140"/>
  <c r="AF36" i="140"/>
  <c r="AG36" i="140"/>
  <c r="AF37" i="140"/>
  <c r="AG37" i="140"/>
  <c r="AF38" i="140"/>
  <c r="AG38" i="140"/>
  <c r="AF39" i="140"/>
  <c r="AG39" i="140"/>
  <c r="AF40" i="140"/>
  <c r="AG40" i="140"/>
  <c r="AF41" i="140"/>
  <c r="AG41" i="140"/>
  <c r="AF42" i="140"/>
  <c r="AG42" i="140"/>
  <c r="AF43" i="140"/>
  <c r="AG43" i="140"/>
  <c r="AF44" i="140"/>
  <c r="AG44" i="140"/>
  <c r="AF45" i="140"/>
  <c r="AG45" i="140"/>
  <c r="AF46" i="140"/>
  <c r="AG46" i="140"/>
  <c r="AF47" i="140"/>
  <c r="AG47" i="140"/>
  <c r="AF48" i="140"/>
  <c r="AG48" i="140"/>
  <c r="AF49" i="140"/>
  <c r="AG49" i="140"/>
  <c r="AF50" i="140"/>
  <c r="AG50" i="140"/>
  <c r="AF51" i="140"/>
  <c r="AG51" i="140"/>
  <c r="AF52" i="140"/>
  <c r="AG52" i="140"/>
  <c r="AF53" i="140"/>
  <c r="AG53" i="140"/>
  <c r="AF54" i="140"/>
  <c r="AG54" i="140"/>
  <c r="AF55" i="140"/>
  <c r="AG55" i="140"/>
  <c r="AF56" i="140"/>
  <c r="AG56" i="140"/>
  <c r="AF57" i="140"/>
  <c r="AG57" i="140"/>
  <c r="AF58" i="140"/>
  <c r="AG58" i="140"/>
  <c r="AF59" i="140"/>
  <c r="AG59" i="140"/>
  <c r="AF60" i="140"/>
  <c r="AG60" i="140"/>
  <c r="AF61" i="140"/>
  <c r="AG61" i="140"/>
  <c r="AF62" i="140"/>
  <c r="AG62" i="140"/>
  <c r="AF64" i="140"/>
  <c r="AG64" i="140"/>
  <c r="AF68" i="140"/>
  <c r="AG68" i="140"/>
  <c r="AF70" i="140"/>
  <c r="AG70" i="140"/>
  <c r="AF71" i="140"/>
  <c r="AG71" i="140"/>
  <c r="AF73" i="140"/>
  <c r="AG73" i="140"/>
  <c r="AF74" i="140"/>
  <c r="AG74" i="140"/>
  <c r="AF75" i="140"/>
  <c r="AG75" i="140"/>
  <c r="AF76" i="140"/>
  <c r="AG76" i="140"/>
  <c r="AF78" i="140"/>
  <c r="AG78" i="140"/>
  <c r="AF79" i="140"/>
  <c r="AG79" i="140"/>
  <c r="AF81" i="140"/>
  <c r="AG81" i="140"/>
  <c r="AF83" i="140"/>
  <c r="AG83" i="140"/>
  <c r="AF86" i="140"/>
  <c r="AG86" i="140"/>
  <c r="AF89" i="140"/>
  <c r="AG89" i="140"/>
  <c r="AF91" i="140"/>
  <c r="AG91" i="140"/>
  <c r="AF92" i="140"/>
  <c r="AG92" i="140"/>
  <c r="AF93" i="140"/>
  <c r="AG93" i="140"/>
  <c r="AF94" i="140"/>
  <c r="AG94" i="140"/>
  <c r="AF95" i="140"/>
  <c r="AG95" i="140"/>
  <c r="AF96" i="140"/>
  <c r="AG96" i="140"/>
  <c r="AF97" i="140"/>
  <c r="AG97" i="140"/>
  <c r="AF98" i="140"/>
  <c r="AG98" i="140"/>
  <c r="AF99" i="140"/>
  <c r="AG99" i="140"/>
  <c r="AF100" i="140"/>
  <c r="AG100" i="140"/>
  <c r="AF101" i="140"/>
  <c r="AG101" i="140"/>
  <c r="AF105" i="140"/>
  <c r="AG105" i="140"/>
  <c r="AF106" i="140"/>
  <c r="AG106" i="140"/>
  <c r="AF107" i="140"/>
  <c r="AG107" i="140"/>
  <c r="AF108" i="140"/>
  <c r="AG108" i="140"/>
  <c r="AF109" i="140"/>
  <c r="AG109" i="140"/>
  <c r="AF110" i="140"/>
  <c r="AG110" i="140"/>
  <c r="AF111" i="140"/>
  <c r="AG111" i="140"/>
  <c r="AF112" i="140"/>
  <c r="AG112" i="140"/>
  <c r="AF113" i="140"/>
  <c r="AG113" i="140"/>
  <c r="AF114" i="140"/>
  <c r="AG114" i="140"/>
  <c r="AF115" i="140"/>
  <c r="AG115" i="140"/>
  <c r="AF116" i="140"/>
  <c r="AG116" i="140"/>
  <c r="AF117" i="140"/>
  <c r="AG117" i="140"/>
  <c r="AF118" i="140"/>
  <c r="AG118" i="140"/>
  <c r="AF119" i="140"/>
  <c r="AG119" i="140"/>
  <c r="AF8" i="140"/>
  <c r="AG8" i="140"/>
  <c r="AF7" i="140"/>
  <c r="AG7" i="140"/>
  <c r="B59" i="143" l="1"/>
  <c r="D76" i="143"/>
  <c r="F76" i="143"/>
  <c r="C76" i="143"/>
  <c r="C38" i="144"/>
  <c r="G76" i="143" l="1"/>
  <c r="E76" i="143"/>
  <c r="C59" i="143"/>
  <c r="D59" i="143"/>
  <c r="F59" i="143"/>
  <c r="C45" i="144"/>
  <c r="B45" i="144"/>
  <c r="B77" i="143" s="1"/>
  <c r="L10" i="140"/>
  <c r="L11" i="140"/>
  <c r="L12" i="140"/>
  <c r="L13" i="140"/>
  <c r="L14" i="140"/>
  <c r="L15" i="140"/>
  <c r="L16" i="140"/>
  <c r="L17" i="140"/>
  <c r="L18" i="140"/>
  <c r="L19" i="140"/>
  <c r="L20" i="140"/>
  <c r="L21" i="140"/>
  <c r="L22" i="140"/>
  <c r="L23" i="140"/>
  <c r="L24" i="140"/>
  <c r="L25" i="140"/>
  <c r="L26" i="140"/>
  <c r="L28" i="140"/>
  <c r="L29" i="140"/>
  <c r="L30" i="140"/>
  <c r="L31" i="140"/>
  <c r="L32" i="140"/>
  <c r="L33" i="140"/>
  <c r="L34" i="140"/>
  <c r="L35" i="140"/>
  <c r="L36" i="140"/>
  <c r="L37" i="140"/>
  <c r="L38" i="140"/>
  <c r="L39" i="140"/>
  <c r="L40" i="140"/>
  <c r="L42" i="140"/>
  <c r="L45" i="140"/>
  <c r="L46" i="140"/>
  <c r="L47" i="140"/>
  <c r="L48" i="140"/>
  <c r="L49" i="140"/>
  <c r="L51" i="140"/>
  <c r="L53" i="140"/>
  <c r="L54" i="140"/>
  <c r="L56" i="140"/>
  <c r="L57" i="140"/>
  <c r="L58" i="140"/>
  <c r="L59" i="140"/>
  <c r="L60" i="140"/>
  <c r="L68" i="140"/>
  <c r="L70" i="140"/>
  <c r="L73" i="140"/>
  <c r="L74" i="140"/>
  <c r="L78" i="140"/>
  <c r="L92" i="140"/>
  <c r="L93" i="140"/>
  <c r="L95" i="140"/>
  <c r="L101" i="140"/>
  <c r="L112" i="140"/>
  <c r="L113" i="140"/>
  <c r="L114" i="140"/>
  <c r="C77" i="143" l="1"/>
  <c r="F77" i="143"/>
  <c r="D77" i="143"/>
  <c r="G59" i="143"/>
  <c r="E59" i="143"/>
  <c r="C17" i="144"/>
  <c r="C16" i="144"/>
  <c r="C15" i="144"/>
  <c r="C14" i="144"/>
  <c r="B41" i="144"/>
  <c r="B73" i="143" s="1"/>
  <c r="B37" i="144"/>
  <c r="B69" i="143" s="1"/>
  <c r="B39" i="144"/>
  <c r="B71" i="143" s="1"/>
  <c r="C28" i="144"/>
  <c r="B28" i="144"/>
  <c r="F71" i="143" l="1"/>
  <c r="C71" i="143"/>
  <c r="D71" i="143"/>
  <c r="C73" i="143"/>
  <c r="D73" i="143"/>
  <c r="F73" i="143"/>
  <c r="L147" i="140"/>
  <c r="L148" i="140"/>
  <c r="L80" i="140"/>
  <c r="L90" i="140"/>
  <c r="F69" i="143"/>
  <c r="C69" i="143"/>
  <c r="D69" i="143"/>
  <c r="L64" i="140"/>
  <c r="L67" i="140"/>
  <c r="L72" i="140"/>
  <c r="L65" i="140"/>
  <c r="L66" i="140"/>
  <c r="L120" i="140"/>
  <c r="L77" i="140"/>
  <c r="B60" i="143"/>
  <c r="E77" i="143"/>
  <c r="G77" i="143"/>
  <c r="L146" i="140"/>
  <c r="L89" i="140"/>
  <c r="C44" i="144"/>
  <c r="C30" i="144"/>
  <c r="C42" i="144"/>
  <c r="C25" i="144"/>
  <c r="C27" i="144"/>
  <c r="L91" i="140" s="1"/>
  <c r="L117" i="140"/>
  <c r="L79" i="140"/>
  <c r="L118" i="140"/>
  <c r="L81" i="140"/>
  <c r="L94" i="140"/>
  <c r="C41" i="144"/>
  <c r="L9" i="140"/>
  <c r="L62" i="140"/>
  <c r="L76" i="140"/>
  <c r="L111" i="140"/>
  <c r="L115" i="140"/>
  <c r="L75" i="140"/>
  <c r="L105" i="140"/>
  <c r="L71" i="140"/>
  <c r="L106" i="140"/>
  <c r="L99" i="140"/>
  <c r="C37" i="144"/>
  <c r="L8" i="140"/>
  <c r="G73" i="143" l="1"/>
  <c r="E73" i="143"/>
  <c r="E71" i="143"/>
  <c r="G71" i="143"/>
  <c r="E69" i="143"/>
  <c r="G69" i="143"/>
  <c r="C60" i="143"/>
  <c r="F60" i="143"/>
  <c r="D60" i="143"/>
  <c r="C29" i="144"/>
  <c r="B29" i="144"/>
  <c r="C35" i="144"/>
  <c r="B35" i="144"/>
  <c r="B67" i="143" s="1"/>
  <c r="C34" i="144"/>
  <c r="B34" i="144"/>
  <c r="B66" i="143" s="1"/>
  <c r="L7" i="140"/>
  <c r="L125" i="140" l="1"/>
  <c r="L126" i="140"/>
  <c r="L128" i="140"/>
  <c r="L127" i="140"/>
  <c r="B61" i="143"/>
  <c r="L160" i="140"/>
  <c r="L84" i="140"/>
  <c r="L155" i="140"/>
  <c r="L88" i="140"/>
  <c r="L159" i="140"/>
  <c r="L156" i="140"/>
  <c r="L87" i="140"/>
  <c r="L85" i="140"/>
  <c r="L154" i="140"/>
  <c r="L157" i="140"/>
  <c r="E60" i="143"/>
  <c r="G60" i="143"/>
  <c r="C66" i="143"/>
  <c r="D66" i="143"/>
  <c r="F66" i="143"/>
  <c r="C67" i="143"/>
  <c r="F67" i="143"/>
  <c r="D67" i="143"/>
  <c r="L124" i="140"/>
  <c r="L145" i="140"/>
  <c r="L86" i="140"/>
  <c r="L158" i="140"/>
  <c r="L144" i="140"/>
  <c r="L153" i="140"/>
  <c r="L143" i="140"/>
  <c r="L83" i="140"/>
  <c r="L139" i="140"/>
  <c r="L137" i="140"/>
  <c r="L138" i="140"/>
  <c r="L52" i="140"/>
  <c r="L55" i="140"/>
  <c r="L50" i="140"/>
  <c r="L119" i="140"/>
  <c r="L27" i="140"/>
  <c r="L44" i="140"/>
  <c r="L61" i="140"/>
  <c r="L96" i="140"/>
  <c r="L97" i="140"/>
  <c r="L43" i="140"/>
  <c r="L98" i="140"/>
  <c r="L108" i="140"/>
  <c r="L116" i="140"/>
  <c r="L109" i="140"/>
  <c r="L107" i="140"/>
  <c r="L110" i="140"/>
  <c r="L41" i="140"/>
  <c r="J12" i="143"/>
  <c r="J11" i="143"/>
  <c r="N11" i="143" s="1"/>
  <c r="E66" i="143" l="1"/>
  <c r="E67" i="143"/>
  <c r="G67" i="143"/>
  <c r="G66" i="143"/>
  <c r="F61" i="143"/>
  <c r="D61" i="143"/>
  <c r="C61" i="143"/>
  <c r="C91" i="143" s="1"/>
  <c r="J19" i="143"/>
  <c r="D17" i="143"/>
  <c r="F16" i="143"/>
  <c r="D16" i="143"/>
  <c r="D14" i="143"/>
  <c r="K13" i="143" s="1"/>
  <c r="F15" i="143"/>
  <c r="D15" i="143"/>
  <c r="F17" i="143"/>
  <c r="AA8" i="148"/>
  <c r="Y8" i="148"/>
  <c r="Y12" i="148"/>
  <c r="AA12" i="148"/>
  <c r="Y11" i="148"/>
  <c r="AA11" i="148"/>
  <c r="Y9" i="148"/>
  <c r="AA9" i="148"/>
  <c r="AA7" i="148"/>
  <c r="Y7" i="148"/>
  <c r="E61" i="143" l="1"/>
  <c r="D91" i="143"/>
  <c r="E91" i="143" s="1"/>
  <c r="G61" i="143"/>
  <c r="F91" i="143"/>
  <c r="G91" i="143" s="1"/>
  <c r="K14" i="143"/>
  <c r="L14" i="143" s="1"/>
  <c r="AA10" i="148"/>
  <c r="Y10" i="148"/>
  <c r="M14" i="143"/>
  <c r="N14" i="143" s="1"/>
  <c r="F24" i="143"/>
  <c r="G24" i="143" s="1"/>
  <c r="D24" i="143"/>
  <c r="Z11" i="148"/>
  <c r="Z14" i="148"/>
  <c r="K20" i="148"/>
  <c r="L20" i="148" s="1"/>
  <c r="M20" i="148"/>
  <c r="N20" i="148" s="1"/>
  <c r="N11" i="148"/>
  <c r="L12" i="148"/>
  <c r="L10" i="148"/>
  <c r="L16" i="148"/>
  <c r="L7" i="148"/>
  <c r="L9" i="148"/>
  <c r="N14" i="148"/>
  <c r="N10" i="148"/>
  <c r="L15" i="148"/>
  <c r="N8" i="148"/>
  <c r="N7" i="148"/>
  <c r="L14" i="148"/>
  <c r="N13" i="148"/>
  <c r="L13" i="148"/>
  <c r="N9" i="148"/>
  <c r="L11" i="148"/>
  <c r="N12" i="148"/>
  <c r="N15" i="148"/>
  <c r="L8" i="148"/>
  <c r="N16" i="148"/>
  <c r="G11" i="143"/>
  <c r="G20" i="143"/>
  <c r="G19" i="143"/>
  <c r="G15" i="143"/>
  <c r="E11" i="143"/>
  <c r="G16" i="143"/>
  <c r="E17" i="143"/>
  <c r="G12" i="143"/>
  <c r="G14" i="143"/>
  <c r="L13" i="143"/>
  <c r="E13" i="143"/>
  <c r="G13" i="143"/>
  <c r="G17" i="143"/>
  <c r="L12" i="143"/>
  <c r="E12" i="143"/>
  <c r="G18" i="143"/>
  <c r="E14" i="143"/>
  <c r="E20" i="143"/>
  <c r="E19" i="143"/>
  <c r="E15" i="143"/>
  <c r="E16" i="143"/>
  <c r="L15" i="143"/>
  <c r="E18" i="143"/>
  <c r="N16" i="143"/>
  <c r="M15" i="143"/>
  <c r="N15" i="143" s="1"/>
  <c r="N12" i="143"/>
  <c r="K11" i="143"/>
  <c r="L16" i="143"/>
  <c r="L11" i="143" l="1"/>
  <c r="K19" i="143"/>
  <c r="AB11" i="148"/>
  <c r="AA15" i="148"/>
  <c r="Y15" i="148"/>
  <c r="AB14" i="148"/>
  <c r="M19" i="143"/>
  <c r="N19" i="143" s="1"/>
  <c r="Z8" i="148"/>
  <c r="Z13" i="148"/>
  <c r="AB12" i="148"/>
  <c r="Z10" i="148"/>
  <c r="AB9" i="148"/>
  <c r="AB10" i="148"/>
  <c r="Z9" i="148"/>
  <c r="AB7" i="148"/>
  <c r="AB8" i="148"/>
  <c r="Z12" i="148"/>
  <c r="AB13" i="148"/>
  <c r="Z7" i="148"/>
  <c r="N13" i="143"/>
  <c r="E24" i="143"/>
  <c r="Z15" i="148" l="1"/>
  <c r="AB15" i="148"/>
  <c r="L19" i="143" l="1"/>
</calcChain>
</file>

<file path=xl/sharedStrings.xml><?xml version="1.0" encoding="utf-8"?>
<sst xmlns="http://schemas.openxmlformats.org/spreadsheetml/2006/main" count="2531" uniqueCount="758">
  <si>
    <t>Nº</t>
  </si>
  <si>
    <t>Fiscal</t>
  </si>
  <si>
    <t>Penal</t>
  </si>
  <si>
    <t>Disciplinaria</t>
  </si>
  <si>
    <t>Administrativa</t>
  </si>
  <si>
    <t xml:space="preserve">(Lista desplegable) </t>
  </si>
  <si>
    <t>Seguimiento</t>
  </si>
  <si>
    <t>Nombre de la Auditoría</t>
  </si>
  <si>
    <t>Fecha de la Auditoría
 (aaaa-mm-dd)</t>
  </si>
  <si>
    <t xml:space="preserve">Descripción del Hallazgo </t>
  </si>
  <si>
    <t>Acción de Mejoramiento/Correctiva</t>
  </si>
  <si>
    <t>Fecha de Terminación 
(aaaa-mm-dd)</t>
  </si>
  <si>
    <t>Objetivo que se Busca Lograr</t>
  </si>
  <si>
    <t>Fecha de Inicio
(aaaa-mm-dd)</t>
  </si>
  <si>
    <t>Plazo de la Acción</t>
  </si>
  <si>
    <t>Dependencia</t>
  </si>
  <si>
    <t>Responsable</t>
  </si>
  <si>
    <t>Fecha Cumplimiento del Objetivo</t>
  </si>
  <si>
    <t>Cumplimiento de las Acciones
%</t>
  </si>
  <si>
    <t>Formulación de las Acciones y Objetivos</t>
  </si>
  <si>
    <t>Plan de Mejoramiento Único</t>
  </si>
  <si>
    <t xml:space="preserve">Con Incidencia Fiscal y Administrativa </t>
  </si>
  <si>
    <t xml:space="preserve">Con Incidencia Fiscal y Disciplinaria </t>
  </si>
  <si>
    <t>Con Incidencia Fiscal y Penal</t>
  </si>
  <si>
    <t xml:space="preserve">Con Incidencia Administrativa y Disciplinaria </t>
  </si>
  <si>
    <t>Con Incidencia Administrativa y Penal</t>
  </si>
  <si>
    <t>Con Incidencia Disciplinaria y Penal</t>
  </si>
  <si>
    <t xml:space="preserve">Con Incidencia Administrativa, Fiscal y Disciplinaria </t>
  </si>
  <si>
    <t>(Efectividad)
Cumplimiento del Objetivo
%</t>
  </si>
  <si>
    <t>Servidor</t>
  </si>
  <si>
    <t>Hallazgo Administrativo Con Presunta Incidencia</t>
  </si>
  <si>
    <t>Entidad: ESE Metrosalud</t>
  </si>
  <si>
    <t xml:space="preserve">Rendir de forma correcta y  oportuna la información solicitada por la Contraloría General de Medellín  y dar cumplimiento a la normatividad vigente sobre la  Rendición y Revisión de la Cuenta e Informes por parte de la ESE Metrosalud </t>
  </si>
  <si>
    <t>Evaluación componente control financiero vigencia 2018</t>
  </si>
  <si>
    <t>Implementar un control  en el procedimiento  de  elaboración de las revelaciones a los  estados financieros,   que consiste en una revisión final  realizado por el equipo de los líderes  del área financiera;   dejando constancia de los funcionarios que participaron en la verificación final  de las revelaciones. .</t>
  </si>
  <si>
    <t>Revisar e informar correctamente en la revelación del deterioro de cartera los datos mas importantes en el calculo de las mismas según las políticas internas NIIF</t>
  </si>
  <si>
    <t>Auditoría Regular vigencia 2019 Resultados Evaluación Componente  Financiero ESE Metrosalud</t>
  </si>
  <si>
    <t xml:space="preserve">Elaborar una plantilla de control que contenga el estándar para cada una de las revelaciones que se debe  hacer a  las subcuentas que integran los grupos contables. 
Implementar un control  en el procedimiento  de  elaboración de las revelaciones a los  estados financieros,   que consiste en una revisión final  realizado por el equipo de los líderes  del área financiera;   dejando constancia de los funcionarios que participaron en la verificación final  de las revelaciones. .
</t>
  </si>
  <si>
    <t>Implementar controles para la elaboración de las revelaciones a los estados financieros</t>
  </si>
  <si>
    <t>Auditoría Regular vigencia 2019</t>
  </si>
  <si>
    <t>implementar controles desde la etapa de Planeación en la  elaboración de las especificaciones técnicas, teniendo presente el detalle de  cada uno de los elementos a contratar</t>
  </si>
  <si>
    <t>fortalecer la etapa precontractual con una buena Planeación de las necesidades a contratar por parte de la ESE</t>
  </si>
  <si>
    <t>Verificar los documentos soportes de las hojas de vida, dejando evidencia en el informe tecnico de evaluacion de la propuesta</t>
  </si>
  <si>
    <t>Asegurar que los soportes de las hojas de vida aportadas con las propuestas se encuentren completas</t>
  </si>
  <si>
    <t xml:space="preserve">Elaborar un formato de estudio de mercado para el caso que se requiera, a fin de diferenciar las cotizaciones del estudio de mercado de las ofertas presentadas dentro de los procesos de selección </t>
  </si>
  <si>
    <t xml:space="preserve">Diferenciar dentro del expediente las cotizaciones que hace parte de un estudio de mercado de las ofertas propias del proceso de selección </t>
  </si>
  <si>
    <t xml:space="preserve">
Capacitación a los supervisores de contratos sobre la importancia del seguimiento a cada una de  las obligaciones pactadas  en el  contrato  
</t>
  </si>
  <si>
    <t>Lograr Adherencia en el Manual de supervision e interventoria, y crear consiencia en el cumplimiento de las obligaciones de los supervisores</t>
  </si>
  <si>
    <t>Lograr Adherencia en el Manual de supervision e interventoria</t>
  </si>
  <si>
    <t xml:space="preserve">Se destinara  con la empresa Xenco unas horas de desarrollo a fin de contar con un validador de tal manera que antes de enviar la informacion se encuentren las posibles inconsistencias </t>
  </si>
  <si>
    <t>Evitar errores es la rendicion de la informacion a traves del aplicativo gestion transparente</t>
  </si>
  <si>
    <t>Rendir la informacion de la vigencia 2021 en los formatos establecidos para ello</t>
  </si>
  <si>
    <t>Que la informacion a rendir se realice en los formatos establecidos para ello</t>
  </si>
  <si>
    <t xml:space="preserve">Validar que todos los proyectos del plan de desarrollo queden incluidos en el aplicativo de gestión transparente </t>
  </si>
  <si>
    <t xml:space="preserve">Cumplir con lo establecido en la Resolucion 079 de 2020, en términos de calidad y veracidad de la información de manera que se pueda hacer mediicon correcta del </t>
  </si>
  <si>
    <t>Validar que todos los proyectos contenidos en el plan de desarrollo y plan de acción queden incluidos en el aplicativo de gestión transparente, realizar actualizaciones  e inclusiones de proyectos en caso de requerirse e identificar recursos  presupuestales  asignados a cada uno de ellos</t>
  </si>
  <si>
    <t xml:space="preserve">Cumplir con lo establecido en la Resolucion 079 de 2020, en términos de calidad,  veracidad y oportunidad de la información </t>
  </si>
  <si>
    <t>Evitar el pago de intereses en los compromisos aduiqridos por la entidad diferentes al funcionamiento institucional</t>
  </si>
  <si>
    <t>Realizar la reposición de los recipientes con sus respectivos rótulos y bajo el nuevo código de colores a los que apliquen</t>
  </si>
  <si>
    <t xml:space="preserve">Dar cumplimiento a lo estipulado en la Resolución 1164 de 2002 , 2184 de 2019 y su posterior modificación Resolución 1344 de 2020 </t>
  </si>
  <si>
    <t>Dirección Administrativa</t>
  </si>
  <si>
    <t>Ubicar y permanecer el extintor en la respectiva zona señalizada</t>
  </si>
  <si>
    <t>Garantizar la disponibilidad de los elementos de emergencia en el almacenamiento central de residuos reciclables</t>
  </si>
  <si>
    <t>Retroalimentar al personal asistencial de enfermería en la adecuada segregación de residuos.
Retroalimentar al personal de servicios generales sobre la manipulación de las bolsas con residuos al interior de la Unidad Hospitalaria</t>
  </si>
  <si>
    <t>Realizar la segregación y el transporte interno de residuos comolo estipula el PGIRASA de la Unidad Hospitalaria de Belén basado en la Resolución 1164 de 2002</t>
  </si>
  <si>
    <t>Adecuar el espacio para el almacenamiento de residuos reciclables</t>
  </si>
  <si>
    <t>Contar con un almacenamiento central de residuos reciclables que cumpla con lo establecido en el capitulo 7.2.6.2 de la Resolución 1164 de 2002</t>
  </si>
  <si>
    <t>Hacer la limpieza de la terraza y asegurar el orden y aseo de la zona</t>
  </si>
  <si>
    <t>07/012/2021</t>
  </si>
  <si>
    <t>Asegurar el orden y aseo en la Unidad Hospitalaria Manrique</t>
  </si>
  <si>
    <t>Realizar la reposición o recarga del extintor ubicado en el área de almacenamiento central de residuos</t>
  </si>
  <si>
    <t xml:space="preserve">Actualizar el documento PGIRASA de la UH Manrique, incluyendo </t>
  </si>
  <si>
    <t xml:space="preserve">Incluir en el PAA 2022 las necesidades de servicio de transporte para la Entidad y para los convenios interadministrativos </t>
  </si>
  <si>
    <t>Contemplar con antelación las necesidades de transporte de la Entidad tanto para la Entidad como para los convenios interadministrativos</t>
  </si>
  <si>
    <t>Lograr Adherencia en el Manual de supervision e interventoria, y crear consiencia en el cumplimiento de las obligaciones de los supervisores en el correcto diligenciamiento de los formatos</t>
  </si>
  <si>
    <t xml:space="preserve">
Capacitación a los supervisores de contratos 
</t>
  </si>
  <si>
    <t>Fortalecer el seguimiento  de la ejecución de los contratos.</t>
  </si>
  <si>
    <t>Lograr Adherencia en el Manual de supervision e interventoria, y crear consiencia en el cumplimiento de las obligaciones de verificar los documentos aportados por los contratistas</t>
  </si>
  <si>
    <t xml:space="preserve">
Capacitación a los Jefes de Area sobre el correcto diligenciamiento de los estudios previos </t>
  </si>
  <si>
    <t>Capacitar a los Jefes de Area sobre el correcto diligenciamiento de los estudios previos, en las coberturas de las garantias de conformidad con lo definido en el Estatuto de contratación</t>
  </si>
  <si>
    <t>Lograr Adherencia en el Manual de supervision e interventoria, y crear consiencia en el cumplimiento de los procedimientos definidos por la Entidad, para no tener contratiempos con los plazos de los contratos</t>
  </si>
  <si>
    <t>Solicitud a tigoUne para que el servicio de conectividad asociados a la telefonia del 12 de octubre se asocie a la factura del PRI telefonico</t>
  </si>
  <si>
    <t>tener de manera discriminada los servicios de conetividad asociadosa telefonia  y separarlo de la conectividad de datos</t>
  </si>
  <si>
    <t>Dirección de Sistemas de Información</t>
  </si>
  <si>
    <t>Se Incluira dentro de las minuta contractuales futuras la imputacion de gastos , la cual contendra el rublo y registro correspondiente</t>
  </si>
  <si>
    <t>Mayor adherencia al  Manual de Contratación (proceso de adquisición de bienes y servicios)</t>
  </si>
  <si>
    <t>Implementar un control desde la supervision para aquellos contratos que no evidencien cumplimiento de objetivos y  metas, ademas de un parametro que obligue a la supervision a encender alarmas ante estas situaciones</t>
  </si>
  <si>
    <t>Evitar que vuelvan a presentarse situaciones como esta, con un control mas efeciente y constante desde la supervicion</t>
  </si>
  <si>
    <t>Recuperar recursos y sanear cartera</t>
  </si>
  <si>
    <t>Enviar derechos de petición a las diferentes entidades de pago donde se  solicite la conciliación, depuración, y pago de la cartera pendiente</t>
  </si>
  <si>
    <t>Reportar  en el BDME una  cartera que sea  clara, expresa y exigible</t>
  </si>
  <si>
    <t>Mejorar el proceso de facturación</t>
  </si>
  <si>
    <t>Realizadas las acciones propuestas en el hallazgo 12, se procedera a aportar la prubas sumaria para realizar el saneamiento contable. Contado con el aval y asesoria tecnica del comité de sostenibilidad contable y financiera</t>
  </si>
  <si>
    <t>Sanear  las cuentas por cobrar</t>
  </si>
  <si>
    <t>Contar con el servicio de mesa de ayuda, capacitacion, soporte de la herramienta de carga masiva de manera exitosa y sin inconsistencias</t>
  </si>
  <si>
    <t>Realizar estudio previo antes de aperturar una cuenta en una entidad financiera, para poder tener claridad de los beneficios, riesgos y las tasas de interes</t>
  </si>
  <si>
    <t>Toma acertiva de decisión referente al manejo de recursos en entidades bancarias</t>
  </si>
  <si>
    <t xml:space="preserve">15/02/2020
</t>
  </si>
  <si>
    <t>Realizar seguimento estricto a dietas perdidas en los servicios de hospitalizacion de la red.                                                                                              Mediante:                                                                    
-La solicitud a los administradores de los servicios de alimentación del reporte diario de dietas perdidas y el consolidado mensual  con copia al Director de cada Unidad Hospitalaria, para realizar seguimiento estricto y tomar correctivos oportunos.
- Elaborar material educativo para instalar en todos los puestos de enfermería de hospitalización y urgencias de todas las Unidades Hospitalarias, en el cuál se incluirán los horarios de solicitud y cancelación de dietas y habladores con recordatorios para cancelar las dietas oportunamente y para mantener una comunicación constante y efectiva con el personal del servicio de alimentación. Para ello se solicitará apoyo al área de comunicaciones de la E.S.E Metrosalud.                                                                      
- Solicitar al contratista analisis de dietas perdidas mensual y mantener comunicación constante con el personal asistencial de cada unidad con el fin de evidenciar las novedades de los pacientes e implementar estrategias efectivas para disminuir el numero de dietas perdidas</t>
  </si>
  <si>
    <t>Controlar el numero de dietas perdidas de la institución , en procura de disminuir la perdida de las mismas por errores evitables en la cancelación de las mismas</t>
  </si>
  <si>
    <t>Dar cumplimiento a las politicas financieras de la E.S.E.</t>
  </si>
  <si>
    <t>Conciliar los modulos de Contabilidad - Bienes Muebles</t>
  </si>
  <si>
    <t xml:space="preserve">Disminuir la brecha existente entre cuentas por cobrar y pagar en la empresa </t>
  </si>
  <si>
    <t>Posterior al hallazgo en el año 2018 que genero la sanción por parte del INVIMA a la ESE,   se realizaron las siguientes acciones de mejoramiento con el fin de evitar nuevos incumplimientos:                                                                                                                                                                                                      1.Se realizo el traslado del servicio a la sede Poblado buscando el cumplimiento de las condiciones de infraestructura de acuerdo a la normatividad vigente.                                                                                                                                                                                                                                            2. Se contrato con la empresa Corpaul  el reempaque de las formas farmaceuticas solidas ( tabletas), condición que actualmente continua operando.</t>
  </si>
  <si>
    <t>Garantizar los requerimientos normativos asociados al incumplimiento de los requisitos de reempaque de solidos orales</t>
  </si>
  <si>
    <t xml:space="preserve">1. Garantizar por parte de la Oficina de Control Interno y Evaluación los seguimientos al Plan Único de mejoramiento de los hallazgos de las auditorías realizadas por la Controlaría  General de Medellin de acuerdo a lo establecido en el plan general de evaluaciones.                                    2.Designar un profesional de la Oficina de Control Interno para los respectivos seguimientos al Plan Unico de Mejoramiento, con el fin de fortalecer la efectividad de las acciones encaminadas al cierre de los hallazgos.                                                                                                                                           3.Garantizar el oportuno y adecuado ingreso de los informes requeridos en la rendicion anual en el aplicativo de Gestión Transparente 
</t>
  </si>
  <si>
    <t xml:space="preserve">Garantizar el oportuno y adecuado ingreso de los informes requeridos en la rendicion anual en el aplicativo de Gestión Transparente </t>
  </si>
  <si>
    <t>Dar cumplimiento a la Resolución 999 del 16 de diciembre 2021, Capítulo V, articulo 13 Módulo Financiero asi:
1. Socializar Resoluciòn Rendición de cuentas
2. Solicitar  capacitación a la contraloría en lo que respecta a la rendición de la cuenta de traslados presupuestales rendidos en un mismo agregado (créditos - contra créditos) los cuales debe contener como mínimo: número de cuenta, descripción, tipo de traslado y valor. 
Dado que por parte de la ESE no se tiene conocimiento de como rendir a ese nivel de detalle la información requerida.
3. Realizar seguimiento a la rendición de la cuenta</t>
  </si>
  <si>
    <t xml:space="preserve">Cumplir con la rendiciòn de la cuentas establecido en la normatividad vigente </t>
  </si>
  <si>
    <t>Cumplir el plan de mantenimiento preventivo y correctivo de las plantas eléctricas</t>
  </si>
  <si>
    <t>Definir e implementar un plan de contingencia que garantice el mantenimiento preventivo de las plantas eléctricas de la red de la E.S. E. Metrosalud
Hacer seguimiento al cumplimiento del plan de mantenimiento preventivo y correctivo de las plantas eléctricas de la red de la E.S. E. Metrosalud</t>
  </si>
  <si>
    <t>Asegurar el cumplimiento de las obligaciones contractuales CONTRATO No. 4835 de 2022 con vigencia hasta el 30/11/2022</t>
  </si>
  <si>
    <t>Presentar informes de supervisión donde se indique el cumplimiento de cada una de las obligaciones contractuales definidas en el CONTRATO No. 4835 de 2022. Definir y implementar plan de contingencia para la adquisición de los insumos requeridos, ante incumplimientos de entregas por parte del contratista.</t>
  </si>
  <si>
    <t xml:space="preserve">Realizar seguimiento a todo el tema de los inventarios de los medicamentos y dispositivos médicos. Asimismo se implementaran controles para evitar que se genere reducción en los niveles de los inventarios de existencia de medicamentos y dispositivos médicos en los 45 puntos de atención que tiene la ESE Metrosalud </t>
  </si>
  <si>
    <t>Buscar soluciones oportunas para evitar una perturbación esencial en el servicio, y sobre todo una afectación en la salud de nuestros usuarios.</t>
  </si>
  <si>
    <t>Implementar controles para verificar que todos los actos administrativos que afecten el presupuesto de la Entidad cuenten con certificados de disponibilidad previos  y actualizar el procedimiento de  pagos incluyendo los soportes requeridos para la autorización del mismo con todos los soportes del contrato respectivo</t>
  </si>
  <si>
    <t>Revisar el procedimiento ejecución de pagos - implementar lista de chequeo de requisitos para el pago. Desplegar el procedimiento a supervisores de contratos, auxiliares y técnicos de tesorería</t>
  </si>
  <si>
    <t>Elaboración de Procedimiento para el manejo de cajas menores, conforme lo establecido en la Resolución N° 7495 del 11 de enero de 2022, expedida por la Gerencia de este Entidad</t>
  </si>
  <si>
    <t>Revisar el uso de las cajas menores  verificando que los gastos se encuentren enmarcados en la reglamentación de estas</t>
  </si>
  <si>
    <t>Se implantarán controles para que los gastos realizados por caja menor se destinen a los fines para los cuales fueron programados en el presupuesto de la ESE Metrosalud.</t>
  </si>
  <si>
    <t xml:space="preserve">Verificar que los gastos realizados por caja menor esten acorde a lo establecido en cada rubro presupuestal </t>
  </si>
  <si>
    <t>Auditoría regular vigencia 2017</t>
  </si>
  <si>
    <t>Auditoria de cumplimiento plan de gestión integral de residuos sólidos hospitalarios Vigencia 2020</t>
  </si>
  <si>
    <t>Auditoría financiera y de gestión 2020</t>
  </si>
  <si>
    <t>Auditoría Financiera y de Gestión 2020</t>
  </si>
  <si>
    <t>Gestion fiscal - Auditoria financiera y de Gestion vigencia 2021</t>
  </si>
  <si>
    <t>Auditoría Financiera y de Gestión Vigencia 2022</t>
  </si>
  <si>
    <t xml:space="preserve">Vigilar, tanto en la etapa precontractual como en la etapa contractual, que se verifiquen las tarifas acordadas con los proveedores de conformidad con lo consignado en los contratos y que estas sean aplicadas en la facturación mensual de los terceros y en la ejecución de los pagos. Establecer controles en la revisión de los contratos desde la Dirección de Contratación para que se conserve congruencia entre los precios de las propuestas aprobadas según los estudios previos y lo consignado en los contratos; además, los supervisores tendrán un punto de control adicional en la verificación de la coincidencia de los precios de cada contrato con las facturas recibidas mes a mes. Se realizarán capacitaciones y reuniones con los supervisores de los contratos en la Entidad para enfatizar con vehemencia las tareas de la supervisión. En el caso de los servicios de tercerías, se requerirá rigurosamente que los servicios presuntamente prestados sean auditados inmediatamente que se realice la recepción de la factura, y que esta tarea se cumpla detenida y exhaustivamente contra la información de las agendas de prestación de servicios y procedimientos y los cuadros de turnos. </t>
  </si>
  <si>
    <t>Garantizar la congruencia entre los precios de las propuestas aprobadas según los estudios previos, lo consignado en los contratos, los servicios efectivamente prestados, lo facturado por los proveedores y lo causado y pagado en la Subgerencia Financiera.</t>
  </si>
  <si>
    <t xml:space="preserve">Revisar el informe de supervisión e interventoría disponible en ALMERA para garantizar que incluya un estricto seguimiento técnico y financiero por parte de los supervisores. </t>
  </si>
  <si>
    <t>Proporcionar a los supervisores un formato de interventoría y supervisión completo, efectivo y transparente.</t>
  </si>
  <si>
    <t>Solicitar una revisión por parte de la Dirección de Sistemas de Información para que el resultado del reporte de agendamiento del aplicativo SAFIX con respecto a la facturación de servicios asistenciales, médicos y especializados coincida con la información de facturación proporcionada por el DEFA. Asignar responsables, tanto en el área de sistemas como en el área de facturación, para revisar el resultado de las acciones correctivas que conduzcan a una congruencia del 100% en la información disponible en ambos aplicativos para verificar que la facturación emitida por los terceros proveedores de servicios médicos, especializados y asistenciales corresponda con los servicios efectivamente prestados. Se levantará acta de las reuniones para la revisión y de sus conclusiones, y se establecerá un cronograma de acciones derivadas.</t>
  </si>
  <si>
    <t>Garantizar congruencia y estabilidad del 100% en la información disponible en los aplicativos y reportes institucionales que permiten la verificación de la facturación emitida por los terceros proveedores de servicios médicos, especializados y asistenciales para que corresponda con los servicios efectivamente prestados.</t>
  </si>
  <si>
    <t>Garantizar el pago al contratista por los servicios efectivamente prestados.</t>
  </si>
  <si>
    <t>Establecer puntos de control efectivos en la tesorería al momento de la ejecución de pagos a proveedores de servicios médicos, asistenciales y especializados que están sujetos a auditorías que pueden dar lugar a la generación de glosas al servicio y a subsiguientes notas crédito a las facturas radicadas. Los controles incluyen:
•	Exigencia a los supervisores del envío de las auditorías a los servicios prestados dentro del plazo límite de pago de la factura según lo defina el contrato con el proveedor (30-60 días).
•	Exigencia del envío de las notas crédito a que hubiere lugar junto con la auditoría, en los casos en que existan glosas.
•	Exigencia de que cada factura cuente siempre con el informe de supervisión y en el caso de los proveedores de servicios médicos, asistenciales y especializados, que al momento del pago se incluya el informe de auditoría y las notas créditos cuando existan valores glosados.</t>
  </si>
  <si>
    <t>Pagar al contratista con el cumplimiento de todos los requisitos de la supervisión.</t>
  </si>
  <si>
    <t>Realizar capacitación en el manejo de los CUBOS de PowerBi, disponibles desde la Dirección de Sistemas de Información, para que los supervisores aprendan a consultar constantemente la información de la ejecución financiera de los contratos bajo su responsabilidad, a fin de que el acceso en tiempo real a los datos financieros de la Entidad les sirva de punto de control para detectar oportunamente inconsistencias en sus informes de seguimiento financiero.</t>
  </si>
  <si>
    <t>Detectar oportunamente inconsistencias en los informes de seguimiento financiero.</t>
  </si>
  <si>
    <t>Comunicar a los supervisores la importancia y exigencia de conservar un seguimiento actualizado del estado de ejecución financiera de los contratos, y que la misma se aporte mensualmente en el informe de supervisión e interventoría que se debe entregar con la radicación de las facturas de cada contrato en tesorería.</t>
  </si>
  <si>
    <t>Realizar un seguimiento actualizado del estado de ejecución financiera de los contratos de la ESE METROSALUD.</t>
  </si>
  <si>
    <t>Subgerencia Administrativa y Financiera</t>
  </si>
  <si>
    <t xml:space="preserve">Impulsar y promover desde la Subgerencia Administrativa y Financiera un mayor control y rigurosidad en la supervisión de los contratos para que el responsable de la misma certifique el cumplimiento de las obligaciones contractuales al momento de autorizar los pagos correspondientes. Se enviará comunicación escrita a los supervisores requiriéndoles sobre la exigencia de hacer seguimiento detallado a las obligaciones y precios establecidos en los contratos. </t>
  </si>
  <si>
    <t>Garantizar el cumplimiento de las obligaciones contractuales al momento de autorizar los pagos correspondientes a cada contrato.</t>
  </si>
  <si>
    <t xml:space="preserve">Comunicar a cada supervisor que, al momento de expedir el certificado de recibo a satisfacción y  autorización del pago de la factura debe adjuntar el informe de interventoría que cuente con los soportes de actividades y servicios prestados por parte del contratista y que los mismos se deben conservar debidamente almacenados en la carpeta de supervisión. Se enviará circular a los supervisores para indicar los requisitos de recepción de facturas que incluyen que la tesorería requerirá para la recepción de las facturas, en todos los casos, el informe de supervisión debidamente elaborado y firmado, con la inclusión de la relación de seguimiento de la ejecución técnica y financiera. Los soportes, evidencias y registros de la ejecución de los contratos deben reposar en la carpeta de cada contrato junto al informe de supervisión en formato físico y digital. </t>
  </si>
  <si>
    <t>Garantizar el cumplimiento de las obligaciones contractuales para su certificación y la custodia con calidad de los documentos que lo soportan.</t>
  </si>
  <si>
    <t>Parametrizar el sistema SAFIX en sus módulos de tesorería y contabilidad para que incluya el valor de la tasa pro deporte del 1.3% para todos los contratos en los cuáles se requiera su aplicación</t>
  </si>
  <si>
    <t>Sistematizar los requerimientos contables para la aplicación del recaudo Tasa Pro Deporte</t>
  </si>
  <si>
    <t>Liquidar mensualmente de manera conjunta entre tesorería y contabilidad el valor del impuesto tasa pro deporte para declararlo y pagarlo dentro del tiempo establecido por la Ley.</t>
  </si>
  <si>
    <t>Cumplir la obligación legal de agente retenedor de la Tasa Pro Deporte y Recreación.</t>
  </si>
  <si>
    <t>Realizar una revisión retroactiva del impuesto tasa pro deporte que debió causarse desde enero de 2023 para emprender las acciones de cobro requeridas ante los proveedores con los cuales hubo omisión de dicho recaudo. Proceder con las acciones de cobro conducentes al recaudo de los recursos para su posterior declaración y pago ante el Distrito de Ciencia, Innovación y Tecnología de Medellín, una vez liquidados los valores no recaudados por concepto de tasa pro deporte en el primer semestre del 2023.</t>
  </si>
  <si>
    <t>Cumplir el deber como agente recaudador de la Tasa Pro Deporte y Recreación de manera retroactiva al primer semestre de 2023.</t>
  </si>
  <si>
    <t>Proteger, en todo momento, los intereses patrimoniales del Estado apegándose a los principios de eficacia, economía y celeridad en la gestión administrativa.</t>
  </si>
  <si>
    <t>Abierta</t>
  </si>
  <si>
    <t>Cerrada</t>
  </si>
  <si>
    <t>N° Acciones de Mejoramiento</t>
  </si>
  <si>
    <t>Estado de las Acciones de Mejoramiento</t>
  </si>
  <si>
    <t>Total</t>
  </si>
  <si>
    <t>N°</t>
  </si>
  <si>
    <t>%</t>
  </si>
  <si>
    <t xml:space="preserve">Fiscal y Administrativa </t>
  </si>
  <si>
    <t xml:space="preserve">Fiscal y Disciplinaria </t>
  </si>
  <si>
    <t>Fiscal y Penal</t>
  </si>
  <si>
    <t xml:space="preserve">Administrativa y Disciplinaria </t>
  </si>
  <si>
    <t>Administrativa y Penal</t>
  </si>
  <si>
    <t>Disciplinaria y Penal</t>
  </si>
  <si>
    <t xml:space="preserve">Administrativa, Fiscal y Disciplinaria </t>
  </si>
  <si>
    <t>Dirección de Contratación</t>
  </si>
  <si>
    <t>Subgerencia Red de Servicios</t>
  </si>
  <si>
    <t>Auditoría Financiera y de Gestión vigencia 2020 (proceso financiero)</t>
  </si>
  <si>
    <t>Gerencia</t>
  </si>
  <si>
    <t>Dirección de Talento Humano</t>
  </si>
  <si>
    <t>Oficina Asesora de Planeación y Desarrollo Organizacional</t>
  </si>
  <si>
    <t>Oficina Jurídica</t>
  </si>
  <si>
    <t>Dirección de Venta de Servicios</t>
  </si>
  <si>
    <t>Oficina de Salud Pública y Gestión Territorial</t>
  </si>
  <si>
    <t>Oficina de Control Interno y Evaluación</t>
  </si>
  <si>
    <t>Oficina de Control Interno Disciplinario</t>
  </si>
  <si>
    <t xml:space="preserve">UPSS Castilla </t>
  </si>
  <si>
    <t>UPSS Manrique</t>
  </si>
  <si>
    <t>UPSS Santa Cruz</t>
  </si>
  <si>
    <t>UPSS Doce Octubre</t>
  </si>
  <si>
    <t>UPSS San Javier</t>
  </si>
  <si>
    <t>UPSS San Antonio de Prado</t>
  </si>
  <si>
    <t>UPSS Buenos Aires</t>
  </si>
  <si>
    <t>UPSS Nuevo Occidente</t>
  </si>
  <si>
    <t>UPSS Belén</t>
  </si>
  <si>
    <t>UPSS San Cristóbal</t>
  </si>
  <si>
    <t>Juan David Arteaga Flórez (Gerente)</t>
  </si>
  <si>
    <t>Adriana María Velásquez Arango (Jefe Oficina Jurídica)</t>
  </si>
  <si>
    <t>Gina Serna Gutiérrez (Directora UPSS Castilla )</t>
  </si>
  <si>
    <t>Claudia Marcela Orrego Escobar (Directora UPSS Manrique)</t>
  </si>
  <si>
    <t>José Manuel Vásquez Gómez (Director UPSS Santa Cruz)</t>
  </si>
  <si>
    <t xml:space="preserve"> ()</t>
  </si>
  <si>
    <t>Diego Orlando Ossa Alarcón (Director UPSS Doce Octubre)</t>
  </si>
  <si>
    <t>Gloria María Quintero Hurtado (Directora UPSS San Javier)</t>
  </si>
  <si>
    <t>Gloria Patricia Muñoz Saldarriaga (Directora UPSS San Antonio de Prado)</t>
  </si>
  <si>
    <t>Eusebio Enrique González Carillo (Director UPSS Buenos Aires)</t>
  </si>
  <si>
    <t>Gloria Eugenia Zuluaga (Directora UPSS Nuevo Occidente)</t>
  </si>
  <si>
    <t>Mervín José Moya Peñafiel (Director UPSS Belén)</t>
  </si>
  <si>
    <r>
      <t>A</t>
    </r>
    <r>
      <rPr>
        <sz val="9"/>
        <color rgb="FF1D2228"/>
        <rFont val="Century Gothic"/>
        <family val="2"/>
      </rPr>
      <t>ctuación Especial de Fiscalización PQRSD 311 y 358 de 2022.Metrosalud</t>
    </r>
  </si>
  <si>
    <t>Adriana María Taborda Zapata (Directora Administrativa)</t>
  </si>
  <si>
    <t>Subgerencia Administrativa y Financiera (Facturación)</t>
  </si>
  <si>
    <t>Subgerencia Administrativa y Financiera (Tesorería)</t>
  </si>
  <si>
    <t>Subgerencia Administrativa y Financiera (Contabilidad)</t>
  </si>
  <si>
    <t>Subgerencia Administrativa y Financiera (Presupuesto)</t>
  </si>
  <si>
    <t>Subgerencia Administrativa y Financiera, Dirección de Contratación</t>
  </si>
  <si>
    <t>Dirección de Contratación, Subgerencia Red de Servicios</t>
  </si>
  <si>
    <t>Subgerencia Red de Servicios, Dirección de Sistemas de Información, Subgerencia Administrativa y Financiera (Facturación)</t>
  </si>
  <si>
    <t>Subgerencia Red de Servicios, Dirección de Contratación</t>
  </si>
  <si>
    <t>Martha Isabel Vélez Gallego (Profesional Universitario Presupuesto)</t>
  </si>
  <si>
    <t>Dirección de Sistemas de Información, Subgerencia Administrativa y Financiera (Contabilidad)</t>
  </si>
  <si>
    <t>Oficina Jurídica, Oficina de Control Interno y Evaluación</t>
  </si>
  <si>
    <t>Diana Marcela Rangel Castaño (Profesional Universitaria Gestión Ambiental)</t>
  </si>
  <si>
    <t>Dirección Administrativa (Gestión Ambiental)</t>
  </si>
  <si>
    <t>Subgerencia Administrativa y Financiera (Tesorería), Dirección Administrativa</t>
  </si>
  <si>
    <t>Subgerencia Administrativa y Financiera (Tesorería, Contabilidad)</t>
  </si>
  <si>
    <t>Subgerencia Administrativa y Financiera (Contabilidad, Presupuesto)</t>
  </si>
  <si>
    <t>Subgerencia Administrativa y Financiera (Facturación), Dirección de Venta de Servicios</t>
  </si>
  <si>
    <t>-</t>
  </si>
  <si>
    <t>Estado de las Acciones de Mejoramiento en último seguimiento (Según: % Cumplimiento de las Acciones y % 
Cumplimiento del Objetivo (Efectividad)</t>
  </si>
  <si>
    <t>Realizar la rendición de la cuenta e informes,  en las fechas y forma establecidas por la Contraloría General de Medellín en la  resolución 170 de 2017, directamente en el sistema de información “Gestión Transparente”.</t>
  </si>
  <si>
    <t>*Subgerencia Red de Servicios</t>
  </si>
  <si>
    <t>*Subgerencia Administrativa y Financiera</t>
  </si>
  <si>
    <t>*Dirección de Contratación</t>
  </si>
  <si>
    <t>*Dirección Administrativa</t>
  </si>
  <si>
    <t>*Dirección de Sistemas de Información</t>
  </si>
  <si>
    <t>*Dirección de Venta de Servicios</t>
  </si>
  <si>
    <t>*Oficina Asesora de Planeación y Desarrollo Organizacional</t>
  </si>
  <si>
    <t>*Oficina de Salud Pública y Gestión Territorial</t>
  </si>
  <si>
    <t>*Oficina Jurídica</t>
  </si>
  <si>
    <t>*Oficina de Control Interno y Evaluación</t>
  </si>
  <si>
    <t>*Oficina de Control Interno Disciplinario</t>
  </si>
  <si>
    <t>*Dirección de Talento Humano</t>
  </si>
  <si>
    <t>Año</t>
  </si>
  <si>
    <t>Acciones de Mejoramiento Abiertas Plan de Mejoramiento Único Contraloría Distrital de Medellín</t>
  </si>
  <si>
    <t>Total Hallazgos Abiertos</t>
  </si>
  <si>
    <t>Subgerencia Administrativa y Financiera, Oficina Asesora de Planeación y Desarrollo Organizacional, Oficina Jurídica, Dirección Contratación</t>
  </si>
  <si>
    <t>N° Total Acciones</t>
  </si>
  <si>
    <t>Anualidad</t>
  </si>
  <si>
    <t>Acciones Abiertas</t>
  </si>
  <si>
    <t>Acciones Cerradas</t>
  </si>
  <si>
    <t>AUDITORÍA REGULAR VIGENCIA 2017</t>
  </si>
  <si>
    <t>EVALUACIÓN COMPONENTE CONTROL FINANCIERO VIGENCIA 2018</t>
  </si>
  <si>
    <t>AUDITORÍA REGULAR VIGENCIA 2019 RESULTADOS EVALUACIÓN COMPONENTE FINANCIERO ESE METROSALUD</t>
  </si>
  <si>
    <t>AUDITORÍA REGULAR VIGENCIA 2019</t>
  </si>
  <si>
    <t>AUDITORIA DE CUMPLIMIENTO PLAN DE GESTIÓN INTEGRAL DE RESIDUOS SÓLIDOS HOSPITALARIOS VIGENCIA 2020</t>
  </si>
  <si>
    <t>AUDITORÍA FINANCIERA Y DE GESTIÓN VIGENCIA 2020</t>
  </si>
  <si>
    <t>AUDITORÍA FINANCIERA Y DE GESTIÓN VIGENCIA 2020 (PROCESO FINANCIERO)</t>
  </si>
  <si>
    <t>ACTUACIÓN ESPECIAL DE FISCALIZACIÓN PQRSD 311 Y 358 DE 2022. METROSALUD</t>
  </si>
  <si>
    <t>AUDITORÍA FINANCIERA Y DE GESTIÓN VIGENCIA 2022</t>
  </si>
  <si>
    <t>N° Total Hallazgos</t>
  </si>
  <si>
    <t>Estado de los Hallazgos</t>
  </si>
  <si>
    <t>Hallazgos Abiertos</t>
  </si>
  <si>
    <t>Hallazgos Cerrados</t>
  </si>
  <si>
    <t>Acciones abiertas</t>
  </si>
  <si>
    <t>Presunta Incidencia de los Hallazgos</t>
  </si>
  <si>
    <t>Total Hallazgos</t>
  </si>
  <si>
    <t>Abierto</t>
  </si>
  <si>
    <t>Cerrado</t>
  </si>
  <si>
    <t>Presunta Incidencia del Hallazgo</t>
  </si>
  <si>
    <t>Natalia Peláez Miyar (Jefe Oficina Asesora de Planeación y Desarrollo Organizacional)</t>
  </si>
  <si>
    <t>Cecilia María Taborda Pérez (Director de Venta de Servicios)</t>
  </si>
  <si>
    <t>Anderson Ospina Sierra (Director Operativo Sistemas de Información)</t>
  </si>
  <si>
    <t>Fecha:</t>
  </si>
  <si>
    <t>ESTADO DE LAS ACCIONES DE MEJORAMIENTO POR DEPENDENCIA RESPONSABLE</t>
  </si>
  <si>
    <t>Esperanza Peñaranda Pineda (Directora Operativa de Contratación)</t>
  </si>
  <si>
    <t>ESTADO DE LAS ACCIONES DE MEJORAMIENTO POR AUDITORÍA</t>
  </si>
  <si>
    <t>ESTADO DE LAS ACCIONES DE MEJORAMIENTO POR AÑO</t>
  </si>
  <si>
    <t>Subgerencia Administrativa y Financiera (Tesorería, Facturación, Contabilidad)</t>
  </si>
  <si>
    <t>Carolina Acevedo García (Jefe Oficina Control Interno Disciplinario)</t>
  </si>
  <si>
    <r>
      <rPr>
        <b/>
        <sz val="9"/>
        <color theme="1"/>
        <rFont val="Arial"/>
        <family val="2"/>
      </rPr>
      <t>Falta de coherencia en las revelaciones de carácter general y específico</t>
    </r>
    <r>
      <rPr>
        <sz val="9"/>
        <color theme="1"/>
        <rFont val="Arial"/>
        <family val="2"/>
      </rPr>
      <t xml:space="preserve">:
Las revelaciones de carácter generales de la cuenta “Propiedad planta y equipo”, relacionadas con la vida útil de cada grupo y clase de propiedad, planta y equipo, no son coherentes con las notas o revelaciones específicas relacionadas con los mismos bienes. Lo anterior, evidencia incumplimiento a lo establecido en las políticas contables bajo el nuevo marco normativo (NIIF) propiedades, planta y equipo V2 (Grupo 2), causado por deficiencias en el control de la preparación de la información, generando incertidumbre sobre la vida útil definida para efectos de calcular la depreciación y deterioro de estos activos. </t>
    </r>
  </si>
  <si>
    <r>
      <rPr>
        <b/>
        <sz val="9"/>
        <color theme="1"/>
        <rFont val="Arial"/>
        <family val="2"/>
      </rPr>
      <t>Las cuentas por cobrar</t>
    </r>
    <r>
      <rPr>
        <sz val="9"/>
        <color theme="1"/>
        <rFont val="Arial"/>
        <family val="2"/>
      </rPr>
      <t xml:space="preserve"> no corrientes a diciembre 31 a ascienden a $3.213 millones, producto de un saldo de cuentas por cobrar de $41.095 millones, menos (-) el deterioro acumulado por $37.881 millones para un saldo total de $3.213 millones. Al analizar el deterioro por prestación de servicios de salud se observó que en las revelaciones, en el cálculo del deterioro de las entidades en liquidación (página 33), existen 4 entidades repetidas, incumpliendo con lo estipulado en el marco normativo de la Contaduría General de la Nación anexo 2 “Reconocimiento y revelación de hechos económicos”. Lo anterior por deficiencias en el control de la preparación de la información, lo que puede generar interpretación errónea de la información contable</t>
    </r>
  </si>
  <si>
    <r>
      <rPr>
        <b/>
        <sz val="9"/>
        <color theme="1"/>
        <rFont val="Arial"/>
        <family val="2"/>
      </rPr>
      <t xml:space="preserve">Documentación incompleta de contratistas: </t>
    </r>
    <r>
      <rPr>
        <sz val="9"/>
        <color theme="1"/>
        <rFont val="Arial"/>
        <family val="2"/>
      </rPr>
      <t xml:space="preserve">La ESE Metrosalud suscribió el </t>
    </r>
    <r>
      <rPr>
        <b/>
        <sz val="9"/>
        <color theme="1"/>
        <rFont val="Arial"/>
        <family val="2"/>
      </rPr>
      <t>contrato1581</t>
    </r>
    <r>
      <rPr>
        <sz val="9"/>
        <color theme="1"/>
        <rFont val="Arial"/>
        <family val="2"/>
      </rPr>
      <t xml:space="preserve"> de 2019, con la Federación Gremial de Trabajadores de la Salud-FEDSALUD, para cumplir con el objeto de prestar los servicios especializados de anestesia, para la realización de los procedimientos quirúrgicos y la consulta preanestésica en las unidades hospitalarias de la Empresa Social del Estado Metrosalud que tengan en su portafolio los servicios quirúrgicos.
Revisados los registros anexos del personal contratado por Fedsalud para el cumplimiento del objeto del contrato, no figuran documentos de seguridad social de algunos contratistas.
Lo anterior se presenta por deficiencias en los controles al proceso de contratación, generando posibles riesgos laborales y demandas.</t>
    </r>
  </si>
  <si>
    <r>
      <rPr>
        <b/>
        <sz val="9"/>
        <color theme="1"/>
        <rFont val="Arial"/>
        <family val="2"/>
      </rPr>
      <t>Horas pagadas de más</t>
    </r>
    <r>
      <rPr>
        <sz val="9"/>
        <color theme="1"/>
        <rFont val="Arial"/>
        <family val="2"/>
      </rPr>
      <t xml:space="preserve">: En el </t>
    </r>
    <r>
      <rPr>
        <b/>
        <sz val="9"/>
        <color theme="1"/>
        <rFont val="Arial"/>
        <family val="2"/>
      </rPr>
      <t>contrato 3793</t>
    </r>
    <r>
      <rPr>
        <sz val="9"/>
        <color theme="1"/>
        <rFont val="Arial"/>
        <family val="2"/>
      </rPr>
      <t xml:space="preserve"> de 2019, cuyo objeto fue la prestación de servicios médicos y odontólogos asistenciales en las UPSS donde la ESE Metrosalud requiera de sus servicios de acuerdo con la demanda poblacional, por un valor de $342.924.200 que fue firmado e iniciado el 7 de noviembre de 2019, se pudo evidenciar en el transcurso de la auditoria que, en el cuadro de turnos enviado por el Supervisor del contrato del mes de noviembre del 2019, fueron pagadas 351 horas de más.
Ente de control verificó 110 horas lo que muestra una diferencia de 48 horas de más, situación que es constitutiva de un presunto detrimento patrimonial por supuesta violación del principio de eficiencia contemplado en el articulado 8 de la ley 42 de 1993, en la medida que la asignación de los recursos no fue la más conveniente para maximizar los resultados en la ejecución del contrato 3793 de 2019, toda vez que se pagó un valor superior sin justificación alguna, lo que denota un incumplimiento de las obligaciones del Supervisor del contrato al inobservar lo dispuesto en el inciso primero del artículo 84 de la ley 1474 del 2011, que dispone: “FACULTADES Y DEBERES DE LOS SUPERVISORES Y LOS INTERVENTORES: La supervisión e interventoría contractual implica el seguimiento al ejercicio del cumplimiento obligacional por la entidad contratante sobre las obligaciones a cargo del contratista….”(…).</t>
    </r>
  </si>
  <si>
    <r>
      <rPr>
        <b/>
        <sz val="9"/>
        <color theme="1"/>
        <rFont val="Arial"/>
        <family val="2"/>
      </rPr>
      <t>Horas pagadas por capacitación a médicos</t>
    </r>
    <r>
      <rPr>
        <sz val="9"/>
        <color theme="1"/>
        <rFont val="Arial"/>
        <family val="2"/>
      </rPr>
      <t xml:space="preserve">: En el </t>
    </r>
    <r>
      <rPr>
        <b/>
        <sz val="9"/>
        <color theme="1"/>
        <rFont val="Arial"/>
        <family val="2"/>
      </rPr>
      <t>contrato 3172</t>
    </r>
    <r>
      <rPr>
        <sz val="9"/>
        <color theme="1"/>
        <rFont val="Arial"/>
        <family val="2"/>
      </rPr>
      <t xml:space="preserve"> de 2019, cuyo objeto fue la prestación de servicios asistenciales en la UPSS donde la ESE Metrosalud requiera sus servicios, por un valor de $420.000.000, que fue firmado e iniciado el 4 de julio de 2019 y que además tuvo ampliación hasta el 31 de octubre de 2019 con una adición de $210.000.000, en el transcurso de la auditoria se pudo evidenciar en los cuadros de turnos, que se pagaron CAPACITACIONES a los médicos, odontólogos y administración; durante los meses de julio hasta octubre de 2019, por un valor de $20.784.555, el cual no se  encuentra contemplado en el contrato ni en los estudios previos dichas capacitaciones, incumpliendo así la cláusula CUARTA.OBLIGACIONES DE FEDSALUD: “</t>
    </r>
    <r>
      <rPr>
        <i/>
        <sz val="9"/>
        <color theme="1"/>
        <rFont val="Arial"/>
        <family val="2"/>
      </rPr>
      <t>El contratista asumirá la responsabilidad científica, profesional y legal correspondiente a los procesos de promoción, prevención y recuperación de la salud en los ámbitos ambulatorios,  hospitalarios y prehospitalarios, así como la adecuada generación, manejo y reporte de la información de salud derivada de los procesos asistenciales de los servicios que estarán a su cargo, con el recurso humano debidamente calificado, el cual quedará soporte en las hojas de vida”.</t>
    </r>
    <r>
      <rPr>
        <sz val="9"/>
        <color theme="1"/>
        <rFont val="Arial"/>
        <family val="2"/>
      </rPr>
      <t xml:space="preserve"> situación que es constitutiva de un presunto detrimento patrimonial por supuesta violación del principio de eficiencia contemplado en el articulado 8 de la ley 42 de 1993, en la medida que la asignación de los recursos no fue la más conveniente para maximizar los resultados, en la ejecución del contrato 3172 de 2019 toda vez que se pagó un valor superior sin justificación alguna, lo que denota un incumplimiento  de las obligaciones del Supervisor del contrato al inobservar lo dispuesto en el inciso primero del artículo 84 de la ley 1474 del 2011, que dispone: “</t>
    </r>
    <r>
      <rPr>
        <i/>
        <sz val="9"/>
        <color theme="1"/>
        <rFont val="Arial"/>
        <family val="2"/>
      </rPr>
      <t>FACULTADES Y DEBERES DE LOS SUPERVISORES Y LOS INTERVENTORES la supervisión e interventoría contractual implica el seguimiento al ejercicio del cumplimiento obligacional por “la entidad contratante sobre las obligaciones a cargo del contratista….”(…)”</t>
    </r>
  </si>
  <si>
    <r>
      <rPr>
        <b/>
        <sz val="9"/>
        <color theme="1"/>
        <rFont val="Arial"/>
        <family val="2"/>
      </rPr>
      <t>Reconocimiento y pagos de horas por capacitaciones a contratistas</t>
    </r>
    <r>
      <rPr>
        <sz val="9"/>
        <color theme="1"/>
        <rFont val="Arial"/>
        <family val="2"/>
      </rPr>
      <t>: En el contrato</t>
    </r>
    <r>
      <rPr>
        <b/>
        <sz val="9"/>
        <color theme="1"/>
        <rFont val="Arial"/>
        <family val="2"/>
      </rPr>
      <t xml:space="preserve"> 3793 de 2019</t>
    </r>
    <r>
      <rPr>
        <sz val="9"/>
        <color theme="1"/>
        <rFont val="Arial"/>
        <family val="2"/>
      </rPr>
      <t>, cuyo objeto fue la prestación de servicios médicos y odontólogos asistenciales en las UPSS donde la ESE Metrosalud requiera de sus servicios de acuerdo a la demanda poblacional, por un valor de $342.924.200, que fue firmado e iniciado el 7 de noviembre de 2019, en el transcurso de la auditoria se pudo evidenciar en el cuadro de turnos, que se pagó CAPACITACION  por dos horas a la odontóloga Brenda Yulieth Betancur Builes, durante el mes de diciembre de 2019 por un valor de $45.000.  Esta capacitación no se encuentra contemplada en el contrato ni en los estudios previos, incumpliendo así la cláusula CUARTA.OBLIGACIONES DE FEDSALUD: “</t>
    </r>
    <r>
      <rPr>
        <i/>
        <sz val="9"/>
        <color theme="1"/>
        <rFont val="Arial"/>
        <family val="2"/>
      </rPr>
      <t>El contratista asumirá la responsabilidad científica, profesional y legal correspondiente a los procesos de promoción, prevención y recuperación de la salud en los ámbitos ambulatorios,  hospitalarios y prehospitalarios, así como la adecuada generación, manejo y reporte de la información de salud derivada de los procesos asistenciales de los servicios que estarán a su cargo, con el recurso humano debidamente calificado, el cual quedará soporte en las hojas de vida”</t>
    </r>
  </si>
  <si>
    <r>
      <rPr>
        <b/>
        <sz val="9"/>
        <color theme="1"/>
        <rFont val="Arial"/>
        <family val="2"/>
      </rPr>
      <t>Mayor valor pagado en servicios de salud</t>
    </r>
    <r>
      <rPr>
        <sz val="9"/>
        <color theme="1"/>
        <rFont val="Arial"/>
        <family val="2"/>
      </rPr>
      <t xml:space="preserve">: En el </t>
    </r>
    <r>
      <rPr>
        <b/>
        <sz val="9"/>
        <color theme="1"/>
        <rFont val="Arial"/>
        <family val="2"/>
      </rPr>
      <t>contrato 1581</t>
    </r>
    <r>
      <rPr>
        <sz val="9"/>
        <color theme="1"/>
        <rFont val="Arial"/>
        <family val="2"/>
      </rPr>
      <t xml:space="preserve"> de 2019, suscrito con la Federación Gremial de Trabajadores de la Salud-FEDSALUD, cuyo objeto es prestar los servicios especializados de anestesia, para los procedimientos quirúrgicos y la consulta preanestésica en las unidades hospitalarias de la Empresa Social del Estado Metrosalud que tengan en su portafolio servicios quirúrgicos, con un plazo de ejecución del 12 de marzo al 31 de diciembre de 2019, por valor de $1.200.000.000.
Al revisar el cuadro de turnos por los servicios prestados en la UPSS de Manrique en las fechas del 12 al 25 de marzo de 2019, se determina que se canceló un mayor valor de $11.332.512, toda vez que multiplicadas las horas de acuerdo a lo pactado en contrato de anestesia obstetricia las 24 horas en turnos de (7 a.m. y 7 p.m.) y de (7 p.m. a 7 a.m.) (24h/día x 14 días = 336 horas + 6 h/semana x 2 semanas =12 del servicio de anestesiología ginecológica electiva, total horas en 14 días = 348 x $78.698 = $27.386.904.), se facturaron y pagaron 492 horas por $38.719.416, para una diferencia de: $38.719.416 - $27.386.904 = 11.332.512, según orden de pago Nro. 209924 del 8 de octubre de 2019.
Lo anterior evidencia incumplimiento en el valor de la tarifa pactada, afectando el principio fiscal de la eficiencia; esta situación se estaría generando por falta de seguimiento y control a las actividades y cláusulas  del contrato, incumplimiento por parte del Supervisor del contrato de las funciones establecidas en el inciso primero del artículo 84 de la ley 1474 de 2011, en concordancia con el Manual de supervisión e interventoría de la E.S.E Metrosalud, trayendo como consecuencia pérdida de recursos de la ESE y detrimento patrimonial</t>
    </r>
  </si>
  <si>
    <r>
      <rPr>
        <b/>
        <sz val="9"/>
        <color theme="1"/>
        <rFont val="Arial"/>
        <family val="2"/>
      </rPr>
      <t>Pago de actividades no pactadas en el contrato</t>
    </r>
    <r>
      <rPr>
        <sz val="9"/>
        <color theme="1"/>
        <rFont val="Arial"/>
        <family val="2"/>
      </rPr>
      <t xml:space="preserve">: En el </t>
    </r>
    <r>
      <rPr>
        <b/>
        <sz val="9"/>
        <color theme="1"/>
        <rFont val="Arial"/>
        <family val="2"/>
      </rPr>
      <t>contrato sindical Nro. 3850</t>
    </r>
    <r>
      <rPr>
        <sz val="9"/>
        <color theme="1"/>
        <rFont val="Arial"/>
        <family val="2"/>
      </rPr>
      <t xml:space="preserve"> de 2019, suscrito con el Sindicato Nacional de Ginecología y Obstetricia – SOGOS-, cuyo objeto fue "Prestación de servicios profesionales especializados de Ginecología y obstetricia tanto en consulta externa como en cirugía, imagenología y cirugía ambulatoria a la población atendida en la Unidad Hospitalaria de Manrique y/o en las demás unidades Hospitalarias de la ESE Metrosalud que requiera de estos servicios”, por valor de $280.000.000 el plazo de ejecución del contrato fue del 16 al 31 de diciembre de 2019, se pagaron 28 horas nocturnas por atenciones no pactadas en el contrato, equivalentes a $2.072.700. 
Para el Centro de Atención Nuevo Occidente solo se contempló el servicio en el día, situación que causo un mayor valor pagado sin que se mediara una modificación u otrosí al contrato, observándose falta de supervisión en el desarrollo de las actividades contratadas.</t>
    </r>
  </si>
  <si>
    <r>
      <rPr>
        <b/>
        <sz val="9"/>
        <color theme="1"/>
        <rFont val="Arial"/>
        <family val="2"/>
      </rPr>
      <t>Deficiencias en la supervisión, control, coordinación y vigilancia de contratos</t>
    </r>
    <r>
      <rPr>
        <sz val="9"/>
        <color theme="1"/>
        <rFont val="Arial"/>
        <family val="2"/>
      </rPr>
      <t xml:space="preserve">: En los contratos relacionados a continuación se evidenció la falta de informes intermedios de supervisión e informe definitivo del contrato en el ejercicio de las funciones técnicas, administrativas, financieras y contables:
</t>
    </r>
    <r>
      <rPr>
        <b/>
        <sz val="9"/>
        <color theme="1"/>
        <rFont val="Arial"/>
        <family val="2"/>
      </rPr>
      <t>Contrato 1238</t>
    </r>
    <r>
      <rPr>
        <sz val="9"/>
        <color theme="1"/>
        <rFont val="Arial"/>
        <family val="2"/>
      </rPr>
      <t xml:space="preserve"> de 2019, suscrito con INDUSTRIAS MEDICAS SAN PEDRO, cuyo objeto “Entregar por su cuenta a título de venta y mediante la modalidad de entregas parciales los materiales de Osteosíntesis correspondiente a los sistemas de Clavícula en Titanio”, por valor de $ 1.760.000.000.
Situaciones estas que se presentaron por la inobservancia de las funciones por parte del Supervisor de los contratos, toda vez que no se realizó un adecuado control y seguimiento a la actividad contractual, incumpliendo así con el inciso primero del artículo 84 de la ley 1474 de 2011, que dispone: “FACULTADES Y DEBERES DE LOS SUPERVISORES Y LOS INTERVENTORES. La supervisión e interventoría contractual implica el seguimiento al ejercicio del cumplimiento obligacional por la entidad contratante sobre las obligaciones a cargo del contratista” (…), en concordancia con el “Manual de Supervisión e interventoría Código: MA0701010214. Versión: 02. Vigente a partir de: 11/07/2014. Página: 2 de 22.”. RESPONSABILIDADES DE LOS INTERVENTORES Y SUPERVISORES. 1. Funciones administrativas. 2. Funciones Técnicas. 3 Funciones Financieras. 4. Funciones Legales”,</t>
    </r>
  </si>
  <si>
    <r>
      <rPr>
        <b/>
        <sz val="9"/>
        <color theme="1"/>
        <rFont val="Arial"/>
        <family val="2"/>
      </rPr>
      <t>Pago de actividades sin la suscripción de contrato</t>
    </r>
    <r>
      <rPr>
        <sz val="9"/>
        <color theme="1"/>
        <rFont val="Arial"/>
        <family val="2"/>
      </rPr>
      <t xml:space="preserve">: En el </t>
    </r>
    <r>
      <rPr>
        <b/>
        <sz val="9"/>
        <color theme="1"/>
        <rFont val="Arial"/>
        <family val="2"/>
      </rPr>
      <t>contrato sindical Nro. 3850 de 2019</t>
    </r>
    <r>
      <rPr>
        <sz val="9"/>
        <color theme="1"/>
        <rFont val="Arial"/>
        <family val="2"/>
      </rPr>
      <t>, suscrito con el Sindicato Nacional de Ginecología y Obstetricia – SOGOS-, cuyo objeto fue "Prestación de servicios profesionales especializados de Ginecología y obstetricia tanto en consulta externa como en cirugía, imagen logía (sic) y cirugía ambulatoria a la población atendida en la Unidad Hospitalaria de Manrique y/o en las demás unidades Hospitalarias de la ESE Metrosalud que requiera de estos servicios”, por valor de $280.000.000 el plazo de ejecución del contrato fue del 16 al 31 de diciembre de 2019, y a partir de la fecha de notificación a SOGOS de la aprobación de las garantía la cual se dio el día 16 de diciembre de 2019, revisados los informes de supervisión, cuadros de turnos y las facturas de cobro presentadas por el contratista y las de recibo a satisfacción del supervisor, se observó que se pagó de más $98.194.163 por actividades que se realizaron en las fechas del 01 al 15 de diciembre de 2019, fechas en las cuales no existía contrato suscrito y estaban por fuera del término del contrato.
Hechos que constituyen una violación al principio de universalidad descrito en el Acuerdo 109 del 27 de febrero de 2019, por cuanto se ejecutaron recursos públicos con cargo al tesoro Municipal ya que este obedece al convenio Nro. 4600079587 de 2019 con la Secretaría de Salud del Municipio de Medellín; además no se atendió lo preceptuado en el artículo 23 del citado acuerdo el cual señala en el inciso segundo: “Igualmente, estos Compromisos deberán contar con Registro Presupuestal para que los recursos no sean desviados a ningún otro fin… En consecuencia, no se podrán contraer obligaciones sobre apropiaciones inexistentes, o en exceso del saldo disponible, con anticipación a la apertura del crédito adicional correspondiente, o con cargo a recursos del crédito cuyos contratos no se encuentren perfeccionados, o sin que cuenten con el concepto del Área Financiera de las Empresas para comprometerlos antes de su perfeccionamiento, o sin la autorización para comprometer vigencias futuras por el Consejo Municipal de Política Fiscal, COMFIS, o quien éste delegue. El funcionario que lo haga responderá personal y pecuniariamente de las obligaciones que se originen”.
Igualmente, en el artículo 24, señala “No se podrán tramitar o legalizar actos administrativos u obligaciones que afecten el presupuesto de gastos cuando no reúnan los requisitos legales o se configuren como hechos cumplidos. Los Ordenadores de Gastos responderán disciplinaria, fiscal y penalmente por incumplir lo establecido en esta norma.”. En el numeral “4.1.3.1.2. Requisitos de perfeccionamiento, Acuerdo 252 de 2014, Estatuto de Contractual de la ESE Metrosalud, describe “Los contratos que celebre Metrosalud se perfeccionaran cuando se logre por escrito el acuerdo de voluntades sobre el objeto y la contraprestación; el documento será suscrito por las partes.
Situación ocasionada por una deficiente planeación y supervisión, lo que trae como consecuencia un menoscabo de los recursos del Municipio de Medellín y la ESE Metrosalud.</t>
    </r>
  </si>
  <si>
    <r>
      <rPr>
        <b/>
        <sz val="9"/>
        <color theme="1"/>
        <rFont val="Arial"/>
        <family val="2"/>
      </rPr>
      <t>Debilidades en las actas de liquidación de los contratos</t>
    </r>
    <r>
      <rPr>
        <sz val="9"/>
        <color theme="1"/>
        <rFont val="Arial"/>
        <family val="2"/>
      </rPr>
      <t xml:space="preserve">:En los documentos soportes del </t>
    </r>
    <r>
      <rPr>
        <b/>
        <sz val="9"/>
        <color theme="1"/>
        <rFont val="Arial"/>
        <family val="2"/>
      </rPr>
      <t>contrato Nro. 3161</t>
    </r>
    <r>
      <rPr>
        <sz val="9"/>
        <color theme="1"/>
        <rFont val="Arial"/>
        <family val="2"/>
      </rPr>
      <t xml:space="preserve"> de 2019, suscrito con la Federación Gremial de Trabajadores de la Salud- FEDSALUD, con el objeto de Prestación de servicios asistenciales en cumplimiento del proyecto de fortalecimiento de los servicios de salud de la red hospitalaria de la ESE Metrosalud, por valor de $1.372 millones, con un plazo del 28 de junio al 31 de diciembre de 2019, figura el formato “Acta de terminación y liquidación bilateral del contrato” de fecha 29 de enero de 2020, con una nota de observación que dice “Las partes quedaran a paz y salvo una vez la E.S.E. Metrosalud cancele al contratista la suma de $883.337.240”, esta situación denota un incumplimiento a lo establecido en el artículo 18 del Acuerdo 252 de 2014, “Fase de liquidación y obligaciones posteriores…) En esta fase se acordarán los ajustes, revisiones y reconocimientos a que haya lugar para poner fin a las divergencias presentadas y declararse a paz y salvo…..” En el caso del contrato mencionado no se pueden declarar a paz y salvo debido a que aún quedan facturas pendientes de pago, que corresponde a cuentas por pagar. Esta situación se presenta por las deficiencias en el control, en la elaboración de los formatos del proceso contractual acorde con la norma interna. Lo anterior puede generar confusión a la hora de realizar pagos a los contratistas. 
</t>
    </r>
  </si>
  <si>
    <r>
      <rPr>
        <b/>
        <sz val="9"/>
        <color theme="1"/>
        <rFont val="Arial"/>
        <family val="2"/>
      </rPr>
      <t>Falencias en la liquidación de contratos</t>
    </r>
    <r>
      <rPr>
        <sz val="9"/>
        <color theme="1"/>
        <rFont val="Arial"/>
        <family val="2"/>
      </rPr>
      <t xml:space="preserve">. En el </t>
    </r>
    <r>
      <rPr>
        <b/>
        <sz val="9"/>
        <color theme="1"/>
        <rFont val="Arial"/>
        <family val="2"/>
      </rPr>
      <t>contratos Nro. 3172</t>
    </r>
    <r>
      <rPr>
        <sz val="9"/>
        <color theme="1"/>
        <rFont val="Arial"/>
        <family val="2"/>
      </rPr>
      <t xml:space="preserve"> de 2019, cuyo objeto fue la prestación de servicios asistenciales en la UPSS donde la ESE Metrosalud requiera sus servicios, por un valor de $420.000.000, el cual fue firmado el 4 de julio de 2019 e inició el 4 de julio de 2019, tuvo ampliación hasta el 31 de octubre de 2019 con una adición de $210.000.000, no se evidenció acta o documentos donde conste la liquidación del contrato, ni se observan reportes de incumplimiento u observaciones por parte del Supervisor, que amerite la demora en la liquidación, desconociéndose así lo estipulado Clausula “VIGESIMA SEPTIMA. LIQUIDACION” numeral 5. “La liquidación del contrato se realizará por el supervisor y FEDSALUD, dentro de los seis (6) meses siguientes a la finalización de este o la expedición del acto administrativo que lo ordene la terminación o a la fecha del acuerdo que los disponga”, lo mismo que el inciso primero del artículo 18, Fase de Liquidación y Obligaciones Posteriores del Estatuto de Contratación de la Entidad, que expresa: “En los contratos de obra y en los demás que se estipule expresamente, se efectuará la liquidación de mutuo acuerdo entre las partes. La liquidación se efectuará dentro de los términos que se fijen en los respectivos contratos, a más tardar dentro de los seis meses siguientes a su terminación” situación que se presenta por debilidades de la supervisión para la liquidación oportuna de los contratos, lo que podría afectar el manejo adecuado de los recursos. Igual situación se presenta frente al contrato 1373 de 2019, suscrito con la firma “Los Abogados y Consultores S.A.S. cuyo objeto fue “Prestación de servicios profesionales para la recuperación de la cartera corriente o morosa del FOSYGA actualmente ADRES en las etapas prejurídica y jurídica representando la ESE Metrosalud”, por valor de $30.000.000, para un plazo del 4 de marzo hasta el 31 de diciembre de 2019,</t>
    </r>
  </si>
  <si>
    <r>
      <rPr>
        <b/>
        <sz val="9"/>
        <color theme="1"/>
        <rFont val="Arial"/>
        <family val="2"/>
      </rPr>
      <t>Debilidades en la rendición de la información de los contratos</t>
    </r>
    <r>
      <rPr>
        <sz val="9"/>
        <color theme="1"/>
        <rFont val="Arial"/>
        <family val="2"/>
      </rPr>
      <t xml:space="preserve">: En la revisión del </t>
    </r>
    <r>
      <rPr>
        <b/>
        <sz val="9"/>
        <color theme="1"/>
        <rFont val="Arial"/>
        <family val="2"/>
      </rPr>
      <t>módulo Contratación</t>
    </r>
    <r>
      <rPr>
        <sz val="9"/>
        <color theme="1"/>
        <rFont val="Arial"/>
        <family val="2"/>
      </rPr>
      <t>, se evidenció que no se diligencia la totalidad de las casillas del formato de rendición de la cuenta, especialmente en el reporte consolidado de contratos por fecha de rendición y presupuesto por contratos en la Plataforma Gestión Transparente, hecho que se  evidenció en la rendición del año 2019, pues se encontró que la Entidad subió la información de los contratos con errores tales como fecha de inicio y fecha de terminación del contrato; objeto contractual; valor inicial del contrato; datos de la identificación del Supervisor; ID del Interventor; y tipo de Interventor y si es vinculado o externo, igualmente, contratos reportados con el mismo número varias veces, entre otros; esto se presenta no obstante,  que la ESE Metrosalud tiene habilitada la opción de Carga Masiva de información en el Aplicativo Gestión Transparente que le facilita y agiliza el reporte de la información contractual de manera mensual.
Lo anterior por falta de controles, generando información que afecta la calidad y que poco confiable para el ejercicio del control fiscal por parte del equipo auditor y aún para la misma Entidad, por reporte de inconsistencias, incumpliendo lo establecido en las Resoluciones 170 de 2017 y 079 de 2019, de la Contraloría General de Medellín, por medio de las cuales se expiden las versiones 8 y 9, respectivamente, sobre Rendición y Revisión de la Cuenta e Informes para el Municipio de Medellín y sus entidades descentralizadas; y el artículo 101 de la Ley 42 de 1993, que dispone “Los contralores impondrán multas a los servidores públicos y particulares que manejen fondos o bienes del Estado, hasta por el valor de cinco (5) salarios devengados por el sancionado a quienes...; no rindan las cuentas e informes exigidos o no lo hagan en la forma y oportunidad establecidos para ellas;… de cualquier manera entorpezcan o impidan el cabal cumplimiento de las funciones asignadas a las contralorías o no les suministren oportunamente las informaciones solicitadas…”</t>
    </r>
  </si>
  <si>
    <r>
      <rPr>
        <b/>
        <sz val="9"/>
        <color theme="1"/>
        <rFont val="Arial"/>
        <family val="2"/>
      </rPr>
      <t>Inexactitud en las cifras rendidas</t>
    </r>
    <r>
      <rPr>
        <sz val="9"/>
        <color theme="1"/>
        <rFont val="Arial"/>
        <family val="2"/>
      </rPr>
      <t xml:space="preserve">: en la </t>
    </r>
    <r>
      <rPr>
        <b/>
        <sz val="9"/>
        <color theme="1"/>
        <rFont val="Arial"/>
        <family val="2"/>
      </rPr>
      <t>rendición de cuenta</t>
    </r>
    <r>
      <rPr>
        <sz val="9"/>
        <color theme="1"/>
        <rFont val="Arial"/>
        <family val="2"/>
      </rPr>
      <t xml:space="preserve"> correspondiente a los pagos del contrato N° 3720 de 2019 celebrado con la firma TEAM IT S.A.S., por valor de $83.857.559; la empresa de Salud no registró los datos en debida forma, pues dejo de reflejar los valores bruto y retenciones de cada pago. Tal como se evidencia en el cuadro anexo, tomado del sistema de información Gestión Transparente. Lo anterior por debilidades en la rendición de la cuenta, de acuerdo con lo estipulado en la Resolución 079 de 2019. Toda vez que no se rinde de manera completa lo correspondiente al pago del contrato. Eso dificulta la labor auditora, pues impide realizar una evaluación técnica y objetiva, por no registrar información confiable y veraz acorde con la realidad.
Igualmente, se incumple lo dispuesto en la Resolución No 079 del 12 de junio de 2019, por medio de la cual se expide la versión 9 sobre la Rendición y Revisión de la Cuenta e Informes para el Municipio de Medellín, sus entidades descentralizadas y demás entidades y personas de manejan fondos, bienes o recursos donde tenga interés el Municipio de Medellín o dichas entidades descentralizadas, sobre las cuales la Contraloría General de Medellín ejerce control fiscal; en el artículo 13 se establece que, la información que se debe rendir, mediante el aplicativo “Gestión Transparente”; que para el caso de la información contractual de la ESE Metrosalud, ésta debe reportar en los Módulos: Planes de acción y Desarrollo, Contratación, y Anexos Adicionales. 
Se precisa que en el Módulo de Contratación se debe ingresar la información requerida en los campos definidos, se deben ingresar todos los eventos de los contratos, entendiéndose por evento: Inicio, adiciones, prorrogas, cesiones, pagos, entre otros. Referente al evento pagos de contratos, se deben registrar todos los pagos generados en el periodo de rendición, correspondientes a contratos en ejecución, que hayan sido suscritos en la vigencia actual o en vigencias anteriores, de acuerdo con lo indicado en el sistema de información Gestión Transparente (GT). 
La anterior situación se estaría presentando por no disponer de manera oportuna, en el aplicativo Gestión Transparente todos los datos e información que se deben rendir a la Contraloría General de Medellín, de acuerdo con lo previsto en el Capítulo IV de la Resolución No. 079 de 2019, en el que se determina el medio, la forma y el término de presentación de la cuenta e informes. En consecuencia, la entidad de salud se expone a la imposición de medidas correccionales o sanciones de conformidad con la Ley 42 de 1993 en su artículo 101.</t>
    </r>
  </si>
  <si>
    <r>
      <rPr>
        <b/>
        <sz val="9"/>
        <color theme="1"/>
        <rFont val="Arial"/>
        <family val="2"/>
      </rPr>
      <t>Deficiencias en la rendición de cuentas</t>
    </r>
    <r>
      <rPr>
        <sz val="9"/>
        <color theme="1"/>
        <rFont val="Arial"/>
        <family val="2"/>
      </rPr>
      <t xml:space="preserve">: En el Módulo de Contratación se debe ingresar la información requerida en los campos definidos, se deben ingresar todos los eventos de los contratos, entendiéndose por evento: Inicio, adiciones, prorrogas, cesiones, pagos, entre otros. Referente al evento pagos de contratos, se deben registrar todos los pagos generados en el periodo de rendición, correspondientes a contratos en ejecución, que hayan sido suscritos en la vigencia actual o en vigencias anteriores, de acuerdo con lo indicado en el aplicativo Gestión Transparente (GT). 
En la información rendida a la Contraloría General de Medellín en su plataforma, la ESE no registra todos los pagos efectuados al contratista NETUX SAS (Contrato 434 de 2019) por valor de $654 millones; es así, que de seis (6) órdenes de pago realizadas en 2019, solo han registrado cuatro (4) pagos en GT. En este orden de ideas, en el sistema de información para rendir la cuenta no se registraron los pagos correspondientes a las facturas: 576 y 617. No obstante tener comprobantes de pago número TPGE2002592 y TPGE202709, cancelados en junio 13 y 18 de 2019; respectivamente.
Según lo dispuesto en la Resolución No 079 del 12 de junio de 2019 por medio de la cual se expide la versión 9 sobre la Rendición y Revisión de la Cuenta e Informes para el Municipio de Medellín, sus entidades descentralizadas y demás entidades y personas de manejan fondos, bienes o recursos donde tenga interés el Municipio de Medellín o dichas entidades descentralizadas, sobre las cuales la Contraloría General de Medellín ejerce control fiscal; en el artículo 13 se establece que, la información que se debe rendir, mediante el aplicativo Gestión Transparente; que para el caso de la información contractual de la ESE Metrosalud, ésta debe reportar en los Módulos: Planes de Acción y Desarrollo, Contratación, y Anexos Adicionales.
Por no disponer de manera oportuna en el aplicativo Gestión Transparente, todos los datos e información que se deben rendir a la Contraloría General de Medellín de acuerdo con lo previsto en el Capítulo IV de la Resolución No. 079 de 2019, en el que se determina el medio, la forma y el término de presentación de la cuenta e informe, la entidad de salud se expone a la imposición de medidas correccionales o sanciones de conformidad con la Ley 42 de 1993 en su artículo 101.
</t>
    </r>
  </si>
  <si>
    <r>
      <rPr>
        <b/>
        <sz val="9"/>
        <color theme="1"/>
        <rFont val="Arial"/>
        <family val="2"/>
      </rPr>
      <t>Deficiencias en la rendición de cuentas</t>
    </r>
    <r>
      <rPr>
        <sz val="9"/>
        <color theme="1"/>
        <rFont val="Arial"/>
        <family val="2"/>
      </rPr>
      <t>: Durante el proceso auditor, en el mes de septiembre de 2020 se solicitó a la ESE Metrosalud, la relación de pagos efectuados al contratista a la fecha. Una vez analizada la información remitida por la empresa; no se encontró dentro del mismo documento alguno que certificara la terminación y liquidación del contrato suscrito. Así mismo, en el aplicativo GT tampoco se ingresó la novedad de que el contrato estuviese terminado y/o liquidado.
La etapa pos-contractual es fundamental dentro del proceso, en virtud de que se deben dejar claras las obligaciones cumplidas por las partes, entre ellas el valor pactado y el valor pagado; en este último caso, debe quedar claramente explicado las razones por las cuales no se pagó el valor total pactado; de esta forma evitar controversias en un futuro. Lo anterior dado que el valor pactado del contrato N°1797 de 2019 no se pagó en su totalidad.
La no elaboración de la citada Acta contraviene lo establecido en el manual de contratación de la Empresa de Salud, numeral 5.2.4.6. “FASE DE LIQUIDACION Y OBLIGACIONES POSTERIORES”. Que estipula una función fundamental en el proceso contractual. Así mismo, dicho evento contractual debe ser registrado en la plataforma para la rendición de cuentas de la Contraloría General de Medellín.
El incumplimiento a lo establecido en la Resolución 079 de 2019, en términos de oportunidad, calidad y veracidad de la información suministrada durante una vigencia, dificulta la labor auditora, pues impide realizar una evaluación técnica. Así mismo, no permite hacer una medición técnica a partir de datos; la trazabilidad que se efectúa desde la plataforma, a los planes, programas, proyectos, presupuesto y pagos de contratos, no se pudo realizar en su totalidad, pues o no hay datos o no son confiables.</t>
    </r>
  </si>
  <si>
    <r>
      <rPr>
        <b/>
        <sz val="9"/>
        <color theme="1"/>
        <rFont val="Arial"/>
        <family val="2"/>
      </rPr>
      <t>Deficiencias en la rendición de cuentas</t>
    </r>
    <r>
      <rPr>
        <sz val="9"/>
        <color theme="1"/>
        <rFont val="Arial"/>
        <family val="2"/>
      </rPr>
      <t xml:space="preserve">: En la información rendida a la Contraloría General de Medellín en el aplicativo Gestión Transparente; correspondiente a información de pagos del contrato N° 6 de 2019, ésta se ingresó con errores, es así como varias órdenes de pago, en el campo Deducciones Pago, no registraron ningún valor por este concepto y en la columna Total Bruto registrar el valor luego de retenciones y/o deducciones. Se debió diligenciar en cada columna los valores correspondientes, tal como se evidencia en el cuadro, tomado de la plataforma GT.
Lo anterior evidencia incumplimiento a lo establecido “Artículo Séptimo. Medio para la rendición de la información” de la Resolución 079 de 2019, en términos de calidad y veracidad de la información suministrada durante una vigencia, lo anterior dificulta la labor auditora, pues impide realizar una evaluación técnica. Así mismo, no permite hacer una medición técnica a partir de datos. La trazabilidad que se efectúa desde la plataforma, a los planes, programas, proyectos, presupuesto y pagos de contratos, no se pudo realizar en su totalidad, pues o no hay datos o no son confiables.
Se precisa que según lo dispuesto en la Resolución No 079 del 12 de junio de 2019 por medio de la cual se expide la versión 9 sobre la Rendición y Revisión de la Cuenta e Informes para el Municipio de Medellín, sus entidades descentralizadas y demás entidades y personas de manejan fondos, bienes o recursos donde tenga interés el Municipio de Medellín o dichas entidades descentralizadas, sobre las cuales la Contraloría General de Medellín ejerce control fiscal; en el artículo 13 se establece que, la información que se debe rendir, mediante el sistema de información “Gestión Transparente”; que para el caso de la información contractual de la ESE Metrosalud, ésta debe reportar en los Módulos: planes de acción y desarrollo, contratación, y Anexos Adicionales.
Como resultado de esta observación, la ESE Metrosalud se expone así a la imposición de medidas sancionatorias, de conformidad con la Ley 42 de 1993 en el artículo 101, por no disponer de manera precisa y oportuna en el aplicativo GT todos los datos e información que se deben rendir a la Contraloría General de Medellín de acuerdo con lo previsto en el Capítulo IV de la Resolución No. 079 de 2019, en el que se determina el medio, la forma y el término de presentación de la cuenta e informes.
</t>
    </r>
  </si>
  <si>
    <r>
      <rPr>
        <b/>
        <sz val="9"/>
        <color theme="1"/>
        <rFont val="Arial"/>
        <family val="2"/>
      </rPr>
      <t>Deficiencias en la</t>
    </r>
    <r>
      <rPr>
        <sz val="9"/>
        <color theme="1"/>
        <rFont val="Arial"/>
        <family val="2"/>
      </rPr>
      <t xml:space="preserve"> </t>
    </r>
    <r>
      <rPr>
        <b/>
        <sz val="9"/>
        <color theme="1"/>
        <rFont val="Arial"/>
        <family val="2"/>
      </rPr>
      <t>rendición de cuentas</t>
    </r>
    <r>
      <rPr>
        <sz val="9"/>
        <color theme="1"/>
        <rFont val="Arial"/>
        <family val="2"/>
      </rPr>
      <t>: Una vez analizada la información remitida por la ESE a solicitud del Equipo Auditor; información correspondiente a los pagos del contrato N° 6 de 2019, no se encontró dentro del mismo documento alguno que certificara la terminación y liquidación del acuerdo comercial. Se debe mencionar que dicha verificación se practicó durante el proceso auditor en el mes de septiembre de 2020. Así mismo, en el aplicativo GT tampoco se ingresó la novedad de que el contrato estuviese terminado y/o liquidado.
Esta etapa pos-contractual es fundamental dentro del proceso dado que el valor pactado del contrato no se ejecutó en su totalidad, razón por la cual se debe dejar claramente establecido en dicha acta las razones que derivaron en ese hecho y así evitar controversias en un futuro. La no elaboración de la citada acta contraviene lo establecido en el manual de contratación de la ESE, numeral 5.2.4.6. FASE DE LIQUIDACION Y OBLIGACIONES POSTERIORES. Que estipula una función fundamental en el proceso contractual.
Así mismo, dicho evento contractual debe ser registrado en la plataforma para la rendición de cuentas de la Contraloría General de Medellín, pues se evidenció incumplimiento a lo establecido en la Resolución 079 de 2019, en términos de oportunidad, calidad y veracidad de la información suministrada durante una vigencia, lo anterior dificulta la labor auditora, pues impide realizar una evaluación técnica. La anterior situación, no permite hacer una medición técnica a partir de datos; la trazabilidad que se efectúa desde la plataforma, a los planes, programas, proyectos, presupuesto y pagos de contratos, no se pudo realizar en su totalidad, pues o no hay datos o no son confiables</t>
    </r>
  </si>
  <si>
    <r>
      <rPr>
        <b/>
        <sz val="9"/>
        <color theme="1"/>
        <rFont val="Arial"/>
        <family val="2"/>
      </rPr>
      <t>Deficiencias en la rendición de cuentas</t>
    </r>
    <r>
      <rPr>
        <sz val="9"/>
        <color theme="1"/>
        <rFont val="Arial"/>
        <family val="2"/>
      </rPr>
      <t xml:space="preserve">: Lo observado anteriormente, evidencia irregularidades en la rendición de la cuenta, de acuerdo con lo estipulado en la Resolución 079 de 2019. Toda vez que no se rinde de manera completa lo correspondiente al pago del contrato. Eso dificulta la labor auditora, pues impide realizar una evaluación técnica y objetiva, por no registrar información confiable y veraz acorde con la realidad. 
La entidad de salud se expone a la imposición de medidas correccionales o sanciones de conformidad con la Ley 42 de 1993 en su artículo 101, por no disponer de manera oportuna en el Sistema de Información gestión Transparente todos los datos e información que se deben rendir a la Contraloría General de Medellín de acuerdo con lo previsto en el Capítulo IV de la Resolución No. 079 de 2019, en el que se determina el medio, la forma y el término de presentación de la cuenta e informes.
</t>
    </r>
  </si>
  <si>
    <r>
      <rPr>
        <b/>
        <sz val="9"/>
        <color theme="1"/>
        <rFont val="Arial"/>
        <family val="2"/>
      </rPr>
      <t>Deficiencias en la rendición de cuentas</t>
    </r>
    <r>
      <rPr>
        <sz val="9"/>
        <color theme="1"/>
        <rFont val="Arial"/>
        <family val="2"/>
      </rPr>
      <t>: Una vez analizada la información remitida por la empresa a solicitud del equipo auditor; información correspondiente a los pagos del contrato, no se encontró dentro del mismo documento alguno que certificara la terminación y liquidación del acuerdo comercial. Se debe mencionar que dicha verificación se practicó durante el proceso auditor en el mes de septiembre de 2020. Así mismo, en el aplicativo Gestión Transparente GT tampoco se ingresó la novedad de que el contrato estuviese terminado y/o liquidado.
Esta etapa pos-contractual es fundamental dentro del proceso, dado que el valor pactado del contrato no se ejecutó en su totalidad, razón por la cual se debe dejar claramente establecido en dicha Acta, las razones que derivaron en ese hecho y así evitar controversias en un futuro. La no elaboración de la citada Acta, contraviene lo establecido en el Manual de Contratación de la Empresa de Salud, numeral 5.2.4.6. FASE DE LIQUIDACION Y OBLIGACIONES POSTERIORES. Que estipula una función fundamental en el proceso contractual.
Así mismo, dicho evento contractual debe ser registrado en la plataforma para la rendición de cuentas de la Contraloría General de Medellín, pues se evidenció incumplimiento a lo establecido en la Resolución 079 de 2019, en términos de oportunidad, calidad y veracidad de la información suministrada durante una vigencia, lo anterior dificulta la labor auditora, pues impide realizar una evaluación técnica. La anterior situación, no permite hacer una medición técnica a partir de datos; la trazabilidad que se efectúa desde la plataforma, a los planes, programas, proyectos, presupuesto y pagos de contratos, no se pudo realizar en su totalidad, pues o no hay datos o no son confiables</t>
    </r>
  </si>
  <si>
    <r>
      <rPr>
        <b/>
        <sz val="9"/>
        <color theme="1"/>
        <rFont val="Arial"/>
        <family val="2"/>
      </rPr>
      <t>Deficiencias en la rendición de cuentas</t>
    </r>
    <r>
      <rPr>
        <sz val="9"/>
        <color theme="1"/>
        <rFont val="Arial"/>
        <family val="2"/>
      </rPr>
      <t>: Según lo dispuesto en la Resolución No 079 del 12 de junio de 2019 por medio de la cual se expide la versión 9 sobre la Rendición y Revisión de la Cuenta e Informes para el Municipio de Medellín, sus entidades descentralizadas y demás entidades y personas de manejan fondos, bienes o recursos donde tenga interés el Municipio de Medellín o dichas entidades descentralizadas, sobre las cuales la Contraloría General de Medellín ejerce control fiscal; en el artículo 13 se establece que, la información que se debe rendir, mediante el sistema de información “Gestión Transparente”; que para el caso de la información contractual de la ESE Metrosalud, ésta debe reportar en los Módulos: Planes de Acción y Desarrollo, Contratación, y Anexos Adicionales.
En el Módulo de Contratación se debe ingresar la información requerida en los campos definidos, se deben ingresar todos los eventos de los contratos, entendiéndose por evento: Inicio, adiciones, prórrogas, cesiones, pagos, entre otros. Referente al evento pagos de contratos, se deben registrar todos los pagos y las retenciones generadas en el periodo de rendición, correspondientes a contratos en ejecución, que hayan sido suscritos en la vigencia actual o en vigencias anteriores, de acuerdo con lo indicado en el aplicativo Gestión Transparente (GT). 
En este sentido, la rendición de cuentas realizada en GT a septiembre de 2020, en el módulo de pagos a contratos; según órdenes de pago: TPGE-218207, TPGE-219451, TPGE-219527 y TPGE-221357, no se registraron los valores de acuerdo con la estructura de la rendición; es así como, en las citadas órdenes de pago no se registran los valores correspondientes a las deducciones en la columna “deducción Pago” y en el campo “Total Bruto”, se registran datos después de las retenciones o retenciones. Como se puede evidenciar en la siguiente imagen tomada del software GT.
Lo observado anteriormente, evidencia irregularidades en la rendición de la cuenta, de acuerdo con lo estipulado en la Resolución 079 de 2019. Toda vez que no se rinde de manera completa lo correspondiente al pago del contrato. Eso dificulta la labor auditora, pues impide realizar una evaluación técnica y objetiva, por no registrar información confiable y veraz acorde con la realidad. 
La entidad de salud se expone a la imposición de medidas correccionales o sanciones de conformidad con la Ley 42 de 1993 en su artículo 101, por no disponer de manera oportuna en el Sistema de Información gestión Transparente todos los datos e información que se deben rendir a la Contraloría General de Medellín de acuerdo con lo previsto en el Capítulo IV de la Resolución No. 079 de 2019, en el que se determina el medio, la forma y el término de presentación de la cuenta e informes.</t>
    </r>
  </si>
  <si>
    <r>
      <rPr>
        <b/>
        <sz val="9"/>
        <color theme="1"/>
        <rFont val="Arial"/>
        <family val="2"/>
      </rPr>
      <t>Incumplimiento de algunos criterios establecidos en la resolución 1164 de 2002, en la Unidad Hospitalaria Castilla</t>
    </r>
    <r>
      <rPr>
        <sz val="9"/>
        <color theme="1"/>
        <rFont val="Arial"/>
        <family val="2"/>
      </rPr>
      <t xml:space="preserve">:
- El cuarto de disposición central de la Unidad Hospitalaria de Castilla, para los residuos ordinarios reciclables, no cumple con las normas mínimas de almacenamiento según el </t>
    </r>
    <r>
      <rPr>
        <b/>
        <sz val="9"/>
        <color theme="1"/>
        <rFont val="Arial"/>
        <family val="2"/>
      </rPr>
      <t>Manual de Procedimientos para la gestión integral de los Residuos Hospitalarios</t>
    </r>
    <r>
      <rPr>
        <sz val="9"/>
        <color theme="1"/>
        <rFont val="Arial"/>
        <family val="2"/>
      </rPr>
      <t xml:space="preserve"> y Similares como son: ventilación, iluminación, superficies lavables, drenajes, ya que están utilizando una celda del parqueadero para tal fin.
</t>
    </r>
  </si>
  <si>
    <r>
      <rPr>
        <b/>
        <sz val="9"/>
        <color theme="1"/>
        <rFont val="Arial"/>
        <family val="2"/>
      </rPr>
      <t xml:space="preserve">Deficiencias en la Supervisión, Control, Coordinación y Vigilancia de Contrato 419-2020, Contrato 356-2020. </t>
    </r>
    <r>
      <rPr>
        <sz val="9"/>
        <color theme="1"/>
        <rFont val="Arial"/>
        <family val="2"/>
      </rPr>
      <t xml:space="preserve">
Evaluados los contratos: </t>
    </r>
    <r>
      <rPr>
        <b/>
        <sz val="9"/>
        <color theme="1"/>
        <rFont val="Arial"/>
        <family val="2"/>
      </rPr>
      <t>419 de 2020</t>
    </r>
    <r>
      <rPr>
        <sz val="9"/>
        <color theme="1"/>
        <rFont val="Arial"/>
        <family val="2"/>
      </rPr>
      <t>, firmado con FEDSALUD, fecha de inicio del 01/01/2020 hasta el 30/09/2020 cuyo objeto: “Prestación de Servicios Especializados para los Procesos Asistenciales de Anestesia, para la Realización de los Procedimientos Quirúrgicos y la Consulta Pre anestésica en las Unidades Hospitalarias de la ESE Metrosalud que tengan su Portafolio los Servicios”, por valor de $1.405.523.044.00 (incluida las adiciones) IVA incluido; y el Contrato Sindical N° 356 de 2020 Suscrito con Cirujanos de Colombia Sindicato de Gremio, fecha de inicio del 01/01/2020 hasta el 31/12/2020 cuyo objeto es “Prestación de servicios especializados en el proceso de cirugía general para realizar servicio de consulta externa especializada, urgencias, rondas, procedimientos e intervenciones quirúrgicas en la unidad hospitalaria de Belén y/o en la UH donde la ESE Metrosalud requiera de los servicios”, por valor de $986.436.000.00, IVA incluido, se observó que el Supervisor no elaboró los informes intermedios, definitivos, ni los informes financieros, tal como lo estipula el Manual de Supervisión e Interventoría de la ESE Metrosalud, lo que no permitió conocer al Equipo Auditor como fue la ejecución de los contratos y si cumplieron con sus objetos, si éstos fueron de calidad y efectivos en la atención de los pacientes.
Estas inconsistencias se presentan por debilidades en los controles y por el incumplimiento de los deberes de la supervisión, toda vez que no se realizó un adecuado seguimiento a la actividad contractual, contraviniendo el inciso primero del artículo 84 de la Ley 1474 de 2011, que dispone: “FACULTADES Y DEBERES DE LOS SUPERVISORES Y LOS INTERVENTORES. La supervisión e interventoría contractual implica el seguimiento al ejercicio del cumplimiento obligacional por la entidad contratante sobre las obligaciones a cargo del contratista”, así mismo, se incumple con el Manual de Supervisión e interventoría de la E.S.E Metrosalud Código: MA0701010214, vigente a partir de 11/07/2014. RESPONSABILIDADES DE LOS INTERVENTORES Y SUPERVISORES. 1. Funciones administrativas. 2. Funciones Técnicas. 3 Funciones Financieras. 4. Funciones Legales”.
Lo observado, puede llevar a que los recursos públicos no logren cumplir con el objeto para el cual fueron programados</t>
    </r>
  </si>
  <si>
    <r>
      <rPr>
        <b/>
        <sz val="9"/>
        <color theme="1"/>
        <rFont val="Arial"/>
        <family val="2"/>
      </rPr>
      <t>Falencias en el control y seguimiento de la ejecución de los contratos</t>
    </r>
    <r>
      <rPr>
        <sz val="9"/>
        <color theme="1"/>
        <rFont val="Arial"/>
        <family val="2"/>
      </rPr>
      <t>. En la verificación de la ejecución de los contratos celebrados entre la ESE Metrosalud con Fedsalud (</t>
    </r>
    <r>
      <rPr>
        <b/>
        <sz val="9"/>
        <color theme="1"/>
        <rFont val="Arial"/>
        <family val="2"/>
      </rPr>
      <t>contratos N° 419-2020. N° 420-2020 N°1418-2020 N°1234-2020, y el N° 356 de 2020 celebrado con Cirujanos de Colombia Sindicato de Gremio</t>
    </r>
    <r>
      <rPr>
        <sz val="9"/>
        <color theme="1"/>
        <rFont val="Arial"/>
        <family val="2"/>
      </rPr>
      <t xml:space="preserve">), se constató que la E.S.E. Metrosalud no ha implementado controles o algún mecanismo que garantice que el profesional contratado en efecto cumple con los cuadros de turno establecidos para el día, semana o mes, de acuerdo con el objeto del contrato de prestación de servicios profesionales de salud. 
Estas falencias se presentan por debilidades en los controles y por el incumplimiento de los deberes de la supervisión, toda vez que se constató que la ESE no realiza un adecuado seguimiento a la actividad contractual, contraviniendo el inciso primero del artículo 84 de la Ley 1474 de 2011, que dispone: “FACULTADES Y DEBERES DE LOS SUPERVISORES Y LOS INTERVENTORES. La supervisión e interventoría contractual implica el seguimiento al ejercicio del cumplimiento obligacional por la entidad contratante sobre las obligaciones a cargo del contratista”, así mismo, se incumple con el Manual de Supervisión e interventoría Versión 02, de 11 de julio de 2014. RESPONSABILIDADES DE LOS INTERVENTORES Y SUPERVISORES. 2. Funciones técnicas 3. Funciones Financieras, y 4. Funciones Legales. 
Lo anterior, puede generar que la ESE Metrosalud esté realizando pagos por servicios no prestados o sin el suficiente soporte del cumplimiento de las obligaciones contractuales, lo que podría generar pérdida de recursos públicos que pueden ser utilizados en la atención a los ciudadanos que acuden a utilizar los servicios en la ciudad de Medellín y sus cinco (5) Corregimientos. </t>
    </r>
  </si>
  <si>
    <r>
      <rPr>
        <b/>
        <sz val="9"/>
        <color theme="1"/>
        <rFont val="Arial"/>
        <family val="2"/>
      </rPr>
      <t>Diferencias en porcentaje de cobertura de pólizas adquiridas frente a las establecidas en los Estudios Previos del Contrato número 3781-2020</t>
    </r>
    <r>
      <rPr>
        <sz val="9"/>
        <color theme="1"/>
        <rFont val="Arial"/>
        <family val="2"/>
      </rPr>
      <t xml:space="preserve">. Revisados los soportes de las garantías adquiridas para el </t>
    </r>
    <r>
      <rPr>
        <b/>
        <sz val="9"/>
        <color theme="1"/>
        <rFont val="Arial"/>
        <family val="2"/>
      </rPr>
      <t>contrato número 3781-2020</t>
    </r>
    <r>
      <rPr>
        <sz val="9"/>
        <color theme="1"/>
        <rFont val="Arial"/>
        <family val="2"/>
      </rPr>
      <t>, celebrado entre la ESE Metrosalud y la Cooperativa Especializada de Transporte Sertrans, cuyo objeto es la “Prestación de Servicio de Transporte para las Actividades Relacionadas en el Contrato interadministrativo de apoyo psicosocial y restablecimiento de derechos de niños, niñas y adolescentes y seguimiento a la implementación de la política pública”, con término de ejecución del 28 de julio de 2020 hasta el 31 de marzo del 2021, y valor de $1.142.738.275.00 IVA Incluido, se evidenció que el porcentaje de coberturas establecido en los estudios previos (página 4) difiere de las adquiridas con la Aseguradora Solidaria de Colombia mediante póliza número 535-74994000000552 del 27 de julio del 2020, tal como se detalla en el siguiente cuadro:
Cuadro 3. Diferencias en porcentaje de cobertura de póliza del contrato 3781-2020.
Fuente: Información suministrada por la Entidad.  Cuadro elaborado por equipo auditor.
Estos hechos vulneran lo preceptuado por la ESE Metrosalud en su Manual de Contratación, numerales 5.2.1.6. PRINCIPIOS QUE RIGEN LA CONTRATACION y 5.2.4.1. FASES DE LA CONTRATACION, que respectivamente señalan: 
5.2.1.6. Toda Contratación que realice METROSALUD se hará bajo criterios de eficiencia y eficacia de la Administración, garantizando la libre competencia y los principios de la buena fe, de igualdad, moralidad, transparencia, publicidad, calidad, economía, responsabilidad, celeridad, imparcialidad, debido proceso, participación, coordinación, planeación y autonomía de la voluntad de las partes.
5.2.4.1. FASES DE LA CONTRATACION. …En todo caso, en la fase de planeación y selección deberá observarse los trámites relacionados en este manual y en el proceso de adquisición de bienes y servicios para cada modalidad de contratación y su respectivo responsable…
….proceso de contratación. Es el conjunto de actos y actividades, y su secuencia, adelantadas por Metrosalud. El proceso de contratación comprende las siguientes fases: 1. Planeación…”.
Lo descrito, representa riesgos para el caso de presentarse una contingencia con respecto a las coberturas contratadas, ya que el valor a reconocer por la aseguradora a la ESE Metrosalud, será inferior a lo establecido en los estudios previos, traduciéndose ello en un eventual menoscabo para los recursos dispuestos por la entidad pública, ante la responsabilidad por futuras reclamaciones. 
Estas inconsistencias se presentan por debilidades en los controles a implementar por parte del área de contratación de la Entidad toda vez que no se realizó una adecuada revisión de la correspondiente minuta contractual.</t>
    </r>
  </si>
  <si>
    <r>
      <rPr>
        <b/>
        <sz val="9"/>
        <color theme="1"/>
        <rFont val="Arial"/>
        <family val="2"/>
      </rPr>
      <t>Contrato 2974-2020 UNE EPM TELECOMUNICACIONES S.A</t>
    </r>
    <r>
      <rPr>
        <sz val="9"/>
        <color theme="1"/>
        <rFont val="Arial"/>
        <family val="2"/>
      </rPr>
      <t>. No se tienen todas las Órdenes de Pago servicio de conectividad En desarrollo de la Auditoría Financiera y de Gestión, vigencia 2020, a la ESE Metrosalud, se evidenció que en el contrato 2974 de 2020, cuyo objeto “Prestación de Servicios de Tecnologías de la Información y/o Telecomunicaciones”, con un término de ejecución de junio xxx de 2020, hasta 31 de diciembre de 2020, por valor de $1.139.574.023 IVA Incluido. Verificados los pagos por los siete (7) meses de la prestación del servicio por Hosting, los mismos suman $604.650.991 y por el concepto de conectividad seis (6) meses por $417.085.176, porque el mes de diciembre de 2020 Tigo UNE los liquida como un servicio de periodo vencido y se paga en enero de 2021 para un valor total de $486.599.372, al final lo ejecutado del contrato es del orden de $1.091.250.363. 
También la auditoría abordó algunos otros pagos que se realizaron a través del</t>
    </r>
    <r>
      <rPr>
        <b/>
        <sz val="9"/>
        <color theme="1"/>
        <rFont val="Arial"/>
        <family val="2"/>
      </rPr>
      <t xml:space="preserve"> Contrato 2974 de 2020</t>
    </r>
    <r>
      <rPr>
        <sz val="9"/>
        <color theme="1"/>
        <rFont val="Arial"/>
        <family val="2"/>
      </rPr>
      <t xml:space="preserve"> y que para UNE es el AM-159328-1, los cuales no fueron relacionados en el informe que pasó la supervisión, siendo que la facturación de UNE hace relación a los </t>
    </r>
    <r>
      <rPr>
        <b/>
        <sz val="9"/>
        <color theme="1"/>
        <rFont val="Arial"/>
        <family val="2"/>
      </rPr>
      <t>contratos 14051494 y el 15440357</t>
    </r>
    <r>
      <rPr>
        <sz val="9"/>
        <color theme="1"/>
        <rFont val="Arial"/>
        <family val="2"/>
      </rPr>
      <t xml:space="preserve"> por un valor total de $857.793, tal como se observa en el siguiente cuadro:
Cuadro 4. Órdenes de Pago servicio de conectividad </t>
    </r>
    <r>
      <rPr>
        <b/>
        <sz val="9"/>
        <color theme="1"/>
        <rFont val="Arial"/>
        <family val="2"/>
      </rPr>
      <t>contrato 2974-2020</t>
    </r>
    <r>
      <rPr>
        <sz val="9"/>
        <color theme="1"/>
        <rFont val="Arial"/>
        <family val="2"/>
      </rPr>
      <t xml:space="preserve"> ESE Metrosalud.
Fuente: Información suministrada al Equipo Auditor.
Las anteriores situaciones, se presentaron por la inobservancia de las funciones por parte del Supervisor de los contratos, toda vez que no se realizó un adecuado control y seguimiento a la actividad contractual, incumpliendo así con el inciso primero del artículo 84 de la Ley 1474 de 2011, que dispone: FACULTADES Y 
DEBERES DE LOS SUPERVISORES Y LOS INTERVENTORES. La supervisión e interventoría contractual implica el seguimiento al ejercicio del cumplimiento obligacional por la entidad contratante sobre las obligaciones a cargo del contratista”, esto, en concordancia con el Manual de Supervisión e Interventoría, de la ESE, Versión 02, de 11 de julio de 2014. RESPONSABILIDADES DE LOS INTERVENTORES Y SUPERVISORES… 2. Funciones Técnicas. 3.  Funciones Financieras. 
Lo anterior, puede llevar a que los recursos públicos no logren cumplir el objeto para el cual fueron programados.</t>
    </r>
  </si>
  <si>
    <r>
      <t>Deficiencias en la</t>
    </r>
    <r>
      <rPr>
        <b/>
        <sz val="9"/>
        <rFont val="Century Gothic"/>
        <family val="2"/>
      </rPr>
      <t xml:space="preserve"> rendición de cuentas</t>
    </r>
    <r>
      <rPr>
        <sz val="9"/>
        <rFont val="Century Gothic"/>
        <family val="2"/>
      </rPr>
      <t xml:space="preserve">: Según lo dispuesto en la Resolución No 079 del 12 de junio de 2019 por medio de la cual se expide la versión 9 sobre la Rendición y Revisión de la Cuenta e Informes para el Municipio de Medellín, sus entidades descentralizadas y demás entidades y personas de manejan fondos, bienes o recursos donde tenga interés el Municipio de Medellín o dichas entidades descentralizadas, sobre las cuales la Contraloría General de Medellín ejerce control fiscal; en el artículo 13 se establece que, la información que se debe rendir, mediante el sistema de información “Gestión Transparente”; que para el caso de la información contractual de la ESE Metrosalud, ésta debe reportar en los Módulos: Planes de Acción y Desarrollo, Contratación, y Anexos Adicionales.
En el Módulo Planes de Acción y Desarrollo, se debió registrar todos los proyectos a ejecutarse durante la vigencia 2019 y se debió actualizar esta información de acuerdo con los cambios aprobados al Plan de Desarrollo de Metrosalud. En este orden de ideas, se debe actualizar permanentemente los recursos presupuestales asignados a cada proyecto, e ingresar proyectos nuevos que no habían sido considerados en un principio. La falta de información dificulta la labor auditora, pues impide realizar una evaluación técnica y objetiva. La trazabilidad que se efectúa desde la plataforma, a los planes, programas, proyectos, presupuesto y pagos de contratos, no se pudo realizar en su totalidad, pues o no hay datos registrados o estándolo no son confiables.
En la rendición de cuenta 2019 efectuada por Metrosalud, se evidencian irregularidades en los datos cargados en el aplicativo Gestión Transparente. La inconsistencia detectada es la siguiente: Asocian el contrato N°1797 de 2019 al proyecto con código N°9-2020 - “Gestionar la Red (Gastos de funcionamiento)”; evidenciando así un doble error por parte de la ESE.  
En primer lugar, en el Documento Técnico de Ajuste al Plan de Desarrollo 2017-2020, no está registrado ningún proyecto con ese nombre (Gestionar la Red Gastos de funcionamiento). Y, en segundo lugar, de acuerdo con el código asignado al citado “proyecto”, corresponde a la planeación estratégica del año 2020 y el contrato en cuestión se suscribe en marzo de 2019. Con lo cual se debió asociar al código N° 002013001-2019. Sin embargo, debemos aclarar que éste último código tampoco hace parte de los proyectos contemplados en el Plan de Desarrollo 2017-2020.
Todo lo anterior evidencia incumplimiento a lo establecido en la Resolución 079 de 2019, en términos de calidad y veracidad de la información suministrada durante una vigencia, lo anterior dificulta la labor auditora, pues impide realizar una evaluación técnica. Así mismo, no permite hacer una medición técnica a partir de datos; la trazabilidad que se efectúa desde la plataforma, a los planes, programas, proyectos, presupuesto y pagos de contratos, no se pudo realizar en su totalidad, pues o no hay datos o no son confiables. 
Se expone así la entidad de salud a la imposición de medidas correccionales o sanciones de conformidad con la Ley 42 de 1993 en su artículo 101, por no disponer de manera oportuna en el Sistema de Información gestión Transparente todos los datos e información que se deben rendir a la Contraloría General de Medellín de acuerdo con lo previsto en el Capítulo IV de la Resolución No. 079 de 2019, en el que se determina el medio, la forma y el término de presentación de la cuenta e informes.
</t>
    </r>
  </si>
  <si>
    <r>
      <t xml:space="preserve"> Ampliación y adición contractual posterior al vencimiento del plazo. En la evaluación del </t>
    </r>
    <r>
      <rPr>
        <b/>
        <sz val="9"/>
        <color rgb="FF000000"/>
        <rFont val="Century Gothic"/>
        <family val="2"/>
      </rPr>
      <t>contrato 3781</t>
    </r>
    <r>
      <rPr>
        <sz val="9"/>
        <color rgb="FF000000"/>
        <rFont val="Century Gothic"/>
        <family val="2"/>
      </rPr>
      <t xml:space="preserve"> de 2020, celebrado entre la E.S.E. Metrosalud y la Cooperativa Especializada de Transporte Sertrans, cuyo objeto fue: “Prestación de Servicio de Transporte para las Actividades Relacionadas en Contrato Interadministrativo de Apoyo Psicosocial y Restablecimiento de Derechos de Niños, Niñas y Adolescentes y Seguimiento a la Implementación de la Política Pública”, con fecha de inicio el 28 de julio de 2020 y fecha de terminación 26 de diciembre del 2020, por valor de $918.738.275.00 incluido IVA, el Equipo Auditor constató ampliación a través del Acta Nº1 del 31 de diciembre del 2020, es decir, pasados cinco (5) días después de su terminación (26 de diciembre del 2020). Este procedimiento se realizó pese a que el Comité de Recomendaciones y Adjudicación, según se constató en acta Nº65 del 23 de diciembre del 2020 aprobó la ampliación al contrato, recomendando al Gerente suscribir la ampliación del contrato hasta el 31 de marzo del 2021.
Además, la ESE Metrosalud mediante Acta Nº2 realizó adición al contrato el primero de enero del 2021 por $224.000.000.00 incluido IVA, para un valor total del contrato de $1.142.738.275.00 Incluido IVA, pese a que la adición se aprobó mediante acta Nº65 de 23 de diciembre del 2020, del comité de Recomendaciones y Adjudicación, dejando igualmente vencer los términos que tenía para realizar dicha modificación. 
En conclusión, en la ejecución del contrato 3781 de 2020 se realizó una adición en dinero a pesar de que el contrato tenía recursos disponibles a diciembre 31 del 2020 que no se ejecutaron en la vigencia, y se pagó un valor superior de manera injustificada, toda vez que se disponía de un saldo por ejecutar de $303.099.082 a diciembre 31 de 2020 y se contaba con un rubro presupuestal del cual podía hacerse reserva y pagarse en el año 2021 como una cuenta por pagar.
Los pagos se realizaron mediante las facturas números: FE 402 del 9 de febrero del 2021 por $85.169.949, FE 468 del 11 de marzo del 2021 por $91.024.153 y FE 617 del 27 de abril del 2021 por $101.520.236, las cuales suman $277.714.338. 
Estas inconsistencias se presentan por debilidades en los controles y por el incumplimiento de los deberes de la supervisión, toda vez que no se realizó un 
adecuado seguimiento a la actividad contractual, infringiendo lo previsto en el inciso primero del artículo 84 de la Ley 1474 del 2011, que dispone: 
“FACULTADES Y DEBERES DE LOS SUPERVISORES Y LOS INTERVENTORES la supervisión e interventoría contractual implica el seguimiento al ejercicio del cumplimiento obligacional por la entidad contratante sobre las obligaciones a cargo del contratista…” (…)”. 
Así mismo, se incumple con el Manual de Supervisión e Interventoría Versión 02, de 11 de julio de 2014. RESPONSABILIDADES DE LOS INTERVENTORES Y SUPERVISORES. 2. Funciones técnicas 3. Funciones Financieras, y 4. Funciones Legales.</t>
    </r>
  </si>
  <si>
    <r>
      <t xml:space="preserve"> Falta Certificado Disponibilidad y Registro Presupuestal en el </t>
    </r>
    <r>
      <rPr>
        <b/>
        <sz val="9"/>
        <color rgb="FF000000"/>
        <rFont val="Century Gothic"/>
        <family val="2"/>
      </rPr>
      <t>contrato 2974-2020</t>
    </r>
    <r>
      <rPr>
        <sz val="9"/>
        <color rgb="FF000000"/>
        <rFont val="Century Gothic"/>
        <family val="2"/>
      </rPr>
      <t xml:space="preserve"> suscrito con UNE EPM TELECOMUNICACIONES S.A.
En desarrollo de la Auditoría Financiera y de Gestión 2020 a la ESE Metrosalud, al revisar el contrato N°2974 de 2020, cuyo objeto es “Prestación de Servicios de Tecnologías de la Información y/o Telecomunicaciones”, con fecha de inicio 01 de junio de 2020 y fecha de terminación, 31 de diciembre de 2020, por valor de $1.139.574.023.00 IVA incluido”, se evidenció que éste no relaciona ni el Certificado de Disponibilidad Presupuestal ni el Registro Presupuestal en el texto del contrato, tal como lo ordena el Manual de Contratación de la Entidad. Al indagar con los funcionarios responsables de la contratación por parte del sujeto de control, se responde que el contrato fue elaborado por UNE Telecomunicaciones, como igualmente lo aclara el documento en la parte final el cual aclara lo siguiente: “Las cláusulas han sido redactadas por UNE, pero fueron sometidas con la debida antelación a las consideraciones y análisis del cliente y fueron discutidas y negociadas entre las partes, en la fe de lo cual se firma este documento en la ciudad de Medellín, en dos ejemplares del mismo tenor con destino a cada parte a los 01 días (SIC) del mes de junio de año 2020”.
Con lo anterior, se incumple con lo previsto en el Manual de Contratación de la ESE, concretamente el numeral 5.2.1.12. CERTIFICADO DE DISPONIBILIDAD PRESUPUESTAL, y el Registro Presupuestal que dispone que para cada contrato a celebrarse se debe certificar por parte del área de presupuesto, la existencia de los recursos para pagar las erogaciones del contrato. Igualmente, se implica lo señalado en el numeral 5.2.4.4. FASE DE CONTRATACION, donde se señala: “…Se requiere del correspondiente registro presupuestal (PCIM). La dependencia competente en Metrosalud para crearlo es Ia Oficina de Presupuesto o quien haga sus veces. 
El registro presupuestal de compromiso consiste en Ia certificación de apropiación de presupuesto con destino al cumplimiento de las obligaciones pecuniarias del contrato; es un instrumento a través del cual se busca prevenir erogaciones que 
superen el monto autorizado en el presupuesto, con el objeto de evitar que los recursos destinados a la financiación de un determinado compromiso se desvíen a otro fin. 
Para suscribir y ejecutar el contrato deben agotarse los requisitos de suscripción, de perfeccionamiento, de legalización y de ejecución…”
La situación descrita se presentó por debilidad en los controles en el trámite de suscripción de los contratos por parte de la ESE Metrosalud, en el área de contratación y en el área financiera y de la tesorería, contraviniendo lo previsto en su Manual de Contratación (proceso de adquisición de bienes y servicios), a través del cual la ESE, debe garantizar el adecuado manejo de los recursos por medio de los procedimientos establecidos, lo que podría generar riesgos en el manejo de los recursos
</t>
    </r>
  </si>
  <si>
    <r>
      <rPr>
        <b/>
        <sz val="9"/>
        <color rgb="FF000000"/>
        <rFont val="Century Gothic"/>
        <family val="2"/>
      </rPr>
      <t xml:space="preserve"> Contrato N°1425 de 2020</t>
    </r>
    <r>
      <rPr>
        <sz val="9"/>
        <color rgb="FF000000"/>
        <rFont val="Century Gothic"/>
        <family val="2"/>
      </rPr>
      <t xml:space="preserve"> CARTERA INTEGRAL S.A.S suscrito y no ejecutado. En desarrollo de la Auditoría Financiera y de Gestión 2020 a la ESE Metrosalud se comprobó al revisar el </t>
    </r>
    <r>
      <rPr>
        <b/>
        <sz val="9"/>
        <color rgb="FF000000"/>
        <rFont val="Century Gothic"/>
        <family val="2"/>
      </rPr>
      <t>contrato N°1425 de 2020</t>
    </r>
    <r>
      <rPr>
        <sz val="9"/>
        <color rgb="FF000000"/>
        <rFont val="Century Gothic"/>
        <family val="2"/>
      </rPr>
      <t>, la ESE Metrosalud suscribió éste con la firma CARTERA INTEGRAL S.A.S cuyo objeto “Prestación de servicios profesionales para la recuperación de la cartera corriente o morosa en las etapas pre jurídico y jurídica representando Metrosalud en el curso de los procesos que se le encomienden desde la presentación de la demanda hasta la obtención del pago de la obligación”,  fecha de inicio el 20 de febrero de 2020 y fecha de terminación el 31 de diciembre de 2020, por valor de $10.000.000.00 IVA Incluido.
El contrato no se ejecutó y la Ese Metrosalud, al cierre de esta auditoría, no dio respuesta del porque este contrato no se ejecutó por el proveedor, y además no hubo recuperación de cartera por el Contratista; lo que es atribuible al incumplimiento de las funciones por parte del Supervisor del contrato que se encuentran establecidas en el inciso primero del artículo 84 de la Ley 1474 de 2011, que dispone: “FACULTADES Y DEBERES DE LOS SUPERVISORES Y LOS INTERVENTORES. La supervisión e interventoría contractual implica el seguimiento al ejercicio del cumplimiento obligacional por la entidad contratante sobre las obligaciones a cargo del contratista” (…). 
Según las cláusulas del contrato se debía recuperar la cartera corriente o morosa en las etapas pre jurídico y jurídico representando a Metrosalud en el curso de los procesos que se le encomienden desde la presentación de la demanda hasta la obtención del pago de la obligación.
Esta situación obedece a falta de controles efectivos por parte del supervisor incumpliendo con el Manual de Supervisión e Interventoría de la ESE, que señala: (se debe identificar el manual de supervisión e interventoría, así como el numeral que se está incumpliendo) RESPONSABILIDADES DE LOS INTERVENTORES Y SUPERVISORES. 1. Funciones administrativas. 2. Funciones Técnicas. 3 Funciones Financieras. 4. Funciones Legales, generando reprocesos que implica costos administrativos para la ESE Metrosalud.</t>
    </r>
  </si>
  <si>
    <t xml:space="preserve">Capacitación a los supervisores de contratos sobre la importancia del seguimiento a cada una de  las obligaciones pactadas  en el  contratos  </t>
  </si>
  <si>
    <t xml:space="preserve">Capacitación a los supervisores de contratos sobre la importancia del seguimiento a cada una de  las obligaciones pactadas  en el  contratos  
</t>
  </si>
  <si>
    <t xml:space="preserve">Capacitación a los supervisores de contratos sobre los requisitos necesarios para dar inicio al contrato
</t>
  </si>
  <si>
    <t xml:space="preserve">Capacitación a los supervisores de contratos 
</t>
  </si>
  <si>
    <t xml:space="preserve">Capacitación a los supervisores de contratos </t>
  </si>
  <si>
    <t xml:space="preserve">Contratar el acompañamiento y asesoria de la empresa HC inteligencia de Negocios S.A.S. 
</t>
  </si>
  <si>
    <r>
      <t xml:space="preserve">Enero 2022: </t>
    </r>
    <r>
      <rPr>
        <sz val="9"/>
        <color theme="1"/>
        <rFont val="Century Gothic"/>
        <family val="2"/>
      </rPr>
      <t>Continua abierta</t>
    </r>
    <r>
      <rPr>
        <b/>
        <sz val="9"/>
        <color theme="1"/>
        <rFont val="Century Gothic"/>
        <family val="2"/>
      </rPr>
      <t xml:space="preserve">
Mayo 2022: S</t>
    </r>
    <r>
      <rPr>
        <sz val="9"/>
        <color theme="1"/>
        <rFont val="Century Gothic"/>
        <family val="2"/>
      </rPr>
      <t xml:space="preserve">e inicio el despliegue institucional, del cual se anexa copia de la presentacion realizada, adicionalmente se cuenta con unacronograma del año en curso donde se realizaran capacitaciones érsonalizadas con cada supercvisor
Evidencia despliegeu y cronograma con las fechas y contenidos (entrega del coronogrma 29 de julio)
Se solicita ampliacion de la fecha para las acapacitaciones persobnalziadas 31/12/2022
</t>
    </r>
    <r>
      <rPr>
        <b/>
        <sz val="9"/>
        <color theme="1"/>
        <rFont val="Century Gothic"/>
        <family val="2"/>
      </rPr>
      <t>Noviembre 2022</t>
    </r>
    <r>
      <rPr>
        <sz val="9"/>
        <color theme="1"/>
        <rFont val="Century Gothic"/>
        <family val="2"/>
      </rPr>
      <t xml:space="preserve">: Se envia correo a la Direccion Administrativa, para solictar las envidencias pendientes y dar cierre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Se recibió evidencias de jornada de despliegue (Reinducción) realizada por la empresa a todo el personal, donde en uno de los temas se trataba sobre el manual de contratación y de supervisión. Pero no se realizó una capacitación exclusiva para los supervisores de los contratos. En la verificación contractual realizada durante la auditoria (Contratos sindicales), se evidenció la validación del supervisor en relación a los certificados de seguridad social y los cuales estaban acorde a la norma, los certificados de revisoria fiscal contaban con el número de la tarjeta profesional. Por lo anterior la acción se cierra.
</t>
    </r>
    <r>
      <rPr>
        <b/>
        <sz val="9"/>
        <color theme="1"/>
        <rFont val="Century Gothic"/>
        <family val="2"/>
      </rPr>
      <t>ESTADO: Cerrada</t>
    </r>
  </si>
  <si>
    <r>
      <t xml:space="preserve">Enero 2022: </t>
    </r>
    <r>
      <rPr>
        <sz val="9"/>
        <color theme="1"/>
        <rFont val="Century Gothic"/>
        <family val="2"/>
      </rPr>
      <t>Continua abierta</t>
    </r>
    <r>
      <rPr>
        <b/>
        <sz val="9"/>
        <color theme="1"/>
        <rFont val="Century Gothic"/>
        <family val="2"/>
      </rPr>
      <t xml:space="preserve">
Mayo 2022: S</t>
    </r>
    <r>
      <rPr>
        <sz val="9"/>
        <color theme="1"/>
        <rFont val="Century Gothic"/>
        <family val="2"/>
      </rPr>
      <t xml:space="preserve">e inicio el despliegue institucional, del cual se anexa copia de la presentacion realizada, adicionalmente se cuenta con unacronograma del año en curso donde se realizaran capacitaciones érsonalizadas con cada supercvisor
Evidencia despliegeu y cronograma con las fechas y contenidos (entrega del coronogrma 29 de julio)
Se solicita ampliacion de la fecha para las acapacitaciones persobnalziadas 31/12/2022
</t>
    </r>
    <r>
      <rPr>
        <b/>
        <sz val="9"/>
        <color theme="1"/>
        <rFont val="Century Gothic"/>
        <family val="2"/>
      </rPr>
      <t xml:space="preserve">Noviembre 2022: </t>
    </r>
    <r>
      <rPr>
        <sz val="9"/>
        <color theme="1"/>
        <rFont val="Century Gothic"/>
        <family val="2"/>
      </rPr>
      <t xml:space="preserve">Se envia correo a la Direccion Administrativa, para solictar las envidencias pendientes y dar cierre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Aunque la acción de mejora no apunta a corregir lo que ocasionó el hallazgo porque lo encontrado fue mas una deficiencia en la rendición de la cuenta por parte de tesoreria, se verificó en los contratos evaluados que aunque los comprobantes de pago físicamente no muestren el rubro afectado como lo dice el hallazgo en la obligación que se cancela con esos comprobantes si se registra el rubro, y al verificar el criterio del hallazgo se determinó que se trata es de la rendición en gestión transparente de los pagos y estos pagos se rinden con el rubro presupuestal que se afecta. Por lo tanto la acción se cierra.
</t>
    </r>
    <r>
      <rPr>
        <b/>
        <sz val="9"/>
        <color theme="1"/>
        <rFont val="Century Gothic"/>
        <family val="2"/>
      </rPr>
      <t xml:space="preserve">
ESTADO: Cerrada</t>
    </r>
  </si>
  <si>
    <r>
      <t xml:space="preserve">Enero 2022: </t>
    </r>
    <r>
      <rPr>
        <sz val="9"/>
        <color theme="1"/>
        <rFont val="Century Gothic"/>
        <family val="2"/>
      </rPr>
      <t>Continua abierta</t>
    </r>
    <r>
      <rPr>
        <b/>
        <sz val="9"/>
        <color theme="1"/>
        <rFont val="Century Gothic"/>
        <family val="2"/>
      </rPr>
      <t xml:space="preserve">
Mayo 2022: S</t>
    </r>
    <r>
      <rPr>
        <sz val="9"/>
        <color theme="1"/>
        <rFont val="Century Gothic"/>
        <family val="2"/>
      </rPr>
      <t xml:space="preserve">e inicio el despliegue institucional, del cual se anexa copia de la presentacion realizada, adicionalmente se cuenta con unacronograma del año en curso donde se realizaran capacitaciones érsonalizadas con cada supercvisor
Evidencia despliegue y cronograma con las fechas y contenidos (entrega del coronogrma 29 de julio)
Se solicita ampliacion de la fecha para las acapacitaciones persobnalziadas 31/12/2022
</t>
    </r>
    <r>
      <rPr>
        <b/>
        <sz val="9"/>
        <color theme="1"/>
        <rFont val="Century Gothic"/>
        <family val="2"/>
      </rPr>
      <t>Noviembre 2022</t>
    </r>
    <r>
      <rPr>
        <sz val="9"/>
        <color theme="1"/>
        <rFont val="Century Gothic"/>
        <family val="2"/>
      </rPr>
      <t xml:space="preserve">: Se envia correo a la Direccion Administrativa, para solictar las envidencias pendientes y dar cierre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Se verificó la efectividad de la acción en la revisión contractual, encontrando que el certificado de recibo a satisfacción y autorización de pagos se diligencia correctamente en la última versión que tiene la entidad, por lo tanto se cierra la acción.
</t>
    </r>
    <r>
      <rPr>
        <b/>
        <sz val="9"/>
        <color theme="1"/>
        <rFont val="Century Gothic"/>
        <family val="2"/>
      </rPr>
      <t>ESTADO: Cerrada</t>
    </r>
  </si>
  <si>
    <r>
      <rPr>
        <b/>
        <sz val="9"/>
        <color theme="1"/>
        <rFont val="Century Gothic"/>
        <family val="2"/>
      </rPr>
      <t xml:space="preserve">Enero 2022: Continua abierta
Mayo 2022: Auditoría Financiera y de gestion
</t>
    </r>
    <r>
      <rPr>
        <sz val="9"/>
        <color theme="1"/>
        <rFont val="Century Gothic"/>
        <family val="2"/>
      </rPr>
      <t xml:space="preserve"> La oportunidad de mejora se encuentra cerrada. Evidencia Se encuentra publicado en el Plan Anual de Adquisiciones 2022 en la página de la E.S.E. Metrosalud
</t>
    </r>
    <r>
      <rPr>
        <b/>
        <sz val="9"/>
        <color theme="1"/>
        <rFont val="Century Gothic"/>
        <family val="2"/>
      </rPr>
      <t>Noviembre 2022:</t>
    </r>
    <r>
      <rPr>
        <sz val="9"/>
        <color theme="1"/>
        <rFont val="Century Gothic"/>
        <family val="2"/>
      </rPr>
      <t xml:space="preserve">  Se valida el cumplimiento de las acciones del hallazgo, con el Plan anual de adquisiciones 2022, aportados por la profesional universitaria Diana Rangel 
http://www.metrosalud.gov.co/contratacion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contraloria: Se verificó el primer PAA del 2022 rendido en SECOP el 12/01/2022 y se encontró que el servicio de transporte para los convenios de salud pública se incluyó con los códigos 78101800 78111800 81112102 78141500 
</t>
    </r>
    <r>
      <rPr>
        <b/>
        <sz val="9"/>
        <color theme="1"/>
        <rFont val="Century Gothic"/>
        <family val="2"/>
      </rPr>
      <t xml:space="preserve">
ESTADO: Cerrada
</t>
    </r>
    <r>
      <rPr>
        <sz val="9"/>
        <color theme="1"/>
        <rFont val="Century Gothic"/>
        <family val="2"/>
      </rPr>
      <t xml:space="preserve">
</t>
    </r>
  </si>
  <si>
    <r>
      <t>Enero 2022:</t>
    </r>
    <r>
      <rPr>
        <sz val="9"/>
        <color theme="1"/>
        <rFont val="Century Gothic"/>
        <family val="2"/>
      </rPr>
      <t xml:space="preserve"> Continua abierta</t>
    </r>
    <r>
      <rPr>
        <b/>
        <sz val="9"/>
        <color theme="1"/>
        <rFont val="Century Gothic"/>
        <family val="2"/>
      </rPr>
      <t xml:space="preserve">
Mayo 2022: Auditoría de Cumplimiento Plan de gestion integral de residuos solidos hospitalarios
</t>
    </r>
    <r>
      <rPr>
        <sz val="9"/>
        <color theme="1"/>
        <rFont val="Century Gothic"/>
        <family val="2"/>
      </rPr>
      <t xml:space="preserve">Las actividades del hallazgo se han cumplido. Evidencia fotografica de la respetiva llimpieza de la terraza, orden y aseo de la zona
</t>
    </r>
    <r>
      <rPr>
        <b/>
        <sz val="9"/>
        <color theme="1"/>
        <rFont val="Century Gothic"/>
        <family val="2"/>
      </rPr>
      <t xml:space="preserve">
Septiemnre 2022: </t>
    </r>
    <r>
      <rPr>
        <sz val="9"/>
        <color theme="1"/>
        <rFont val="Century Gothic"/>
        <family val="2"/>
      </rPr>
      <t xml:space="preserve">Se debe solicitar registro fotográfico que permita evidenciar efectivamente la limpieza efectuada en la terraza.
</t>
    </r>
    <r>
      <rPr>
        <b/>
        <sz val="9"/>
        <color theme="1"/>
        <rFont val="Century Gothic"/>
        <family val="2"/>
      </rPr>
      <t>Noviembre 2022</t>
    </r>
    <r>
      <rPr>
        <sz val="9"/>
        <color theme="1"/>
        <rFont val="Century Gothic"/>
        <family val="2"/>
      </rPr>
      <t xml:space="preserve">: Se valida el cumplimiento de las acciones del hallazgo, con los registros fotografisocs aportados por la profesional universitaria Diana Rangel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67-informe).Está CERRADA en PAPEL DE TRABAJO PT 03-PF EVALUACIÓN PLAN DE MEJORAMIENTO de la contraloría. Observación de la contraloria: Se verificó evidencia fotográfica aportada por la entidad de la limpieza realizada a la terraza de Manrique, pendiente concepto de la CAAF ambiental y se realizará verificación física de la efectividad de las acciones para cerrrarlas. Observación CAAF Ambiental (Alba Lucia López) Las evidencias según las fotografías muestran la terraza totalmente despejada de residuos que puedan generar contaminación. En el PT enviado por la CAAF Ambiental esta acción se cierra
</t>
    </r>
    <r>
      <rPr>
        <b/>
        <sz val="9"/>
        <color theme="1"/>
        <rFont val="Century Gothic"/>
        <family val="2"/>
      </rPr>
      <t>ESTADO: Cerrada</t>
    </r>
  </si>
  <si>
    <r>
      <t xml:space="preserve">Enero 2022: </t>
    </r>
    <r>
      <rPr>
        <sz val="9"/>
        <color theme="1"/>
        <rFont val="Century Gothic"/>
        <family val="2"/>
      </rPr>
      <t>Continua abierta</t>
    </r>
    <r>
      <rPr>
        <b/>
        <sz val="9"/>
        <color theme="1"/>
        <rFont val="Century Gothic"/>
        <family val="2"/>
      </rPr>
      <t xml:space="preserve">
Mayo 2022: </t>
    </r>
    <r>
      <rPr>
        <sz val="9"/>
        <color theme="1"/>
        <rFont val="Century Gothic"/>
        <family val="2"/>
      </rPr>
      <t>Se realiza el proceso de contrataciónpara la compra de los recipientes para cambio de código de colores. Se adjudican por medio de la resolución 8060 del 19 de mayo de 2022. En esta tres referencias quedan desiertas por lo que obliga a realizar un nuevo proceso de contratación. En este momento se están realizando los repartos de estos elementos en toda la red.
Se adjunta resolución de adjudicación
Se evidencia registro fotografico de recipientes funcionando ubicados en las sedes</t>
    </r>
    <r>
      <rPr>
        <b/>
        <sz val="9"/>
        <color theme="1"/>
        <rFont val="Century Gothic"/>
        <family val="2"/>
      </rPr>
      <t xml:space="preserve">
Septiembre 2022</t>
    </r>
    <r>
      <rPr>
        <sz val="9"/>
        <color theme="1"/>
        <rFont val="Century Gothic"/>
        <family val="2"/>
      </rPr>
      <t>: Se debe solicitar registro fotográfico que permita evidenciar efectivamente la reposición de los recipientes cumpliendo con el código de colores y con sus correspondientes rótulos.</t>
    </r>
    <r>
      <rPr>
        <b/>
        <sz val="9"/>
        <color theme="1"/>
        <rFont val="Century Gothic"/>
        <family val="2"/>
      </rPr>
      <t xml:space="preserve">
Noviembre 2022: </t>
    </r>
    <r>
      <rPr>
        <sz val="9"/>
        <color theme="1"/>
        <rFont val="Century Gothic"/>
        <family val="2"/>
      </rPr>
      <t xml:space="preserve">Se valida el cumplimiento de las acciones del hallazgo, con los registros fotografisocs aportados por la profesional universitaria Diana Rangel
</t>
    </r>
    <r>
      <rPr>
        <b/>
        <sz val="9"/>
        <color theme="1"/>
        <rFont val="Century Gothic"/>
        <family val="2"/>
      </rPr>
      <t xml:space="preserve">
Abril 2024: </t>
    </r>
    <r>
      <rPr>
        <sz val="9"/>
        <color theme="1"/>
        <rFont val="Century Gothic"/>
        <family val="2"/>
      </rPr>
      <t>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de la contraloria: Se verificó en SECOP, los procesos de contratación realizados para la compra de recipientes y contenedores para la segregación de los residuos. La entidad aporta como evidencia registros fotográficos de la UH Manrique con la reposición de los nuevos recipientes con sus respectivos rótulos y bajo el nuevo código de colores. Pendiente concepto de la CAAF ambiental . Observación CAAF Ambiental (Alba Lucias López) Las evidencias según las fotografías muestran recipientes para residuos en diferentes sitios de la Unidad Hospitalaria, con su respectiva tapa. En el PT enviado por la CAAF ambiental esta acción se cierra</t>
    </r>
    <r>
      <rPr>
        <b/>
        <sz val="9"/>
        <color theme="1"/>
        <rFont val="Century Gothic"/>
        <family val="2"/>
      </rPr>
      <t xml:space="preserve">
ESTADO: Cerrada</t>
    </r>
  </si>
  <si>
    <r>
      <t xml:space="preserve">Enero 2022: </t>
    </r>
    <r>
      <rPr>
        <sz val="9"/>
        <color theme="1"/>
        <rFont val="Century Gothic"/>
        <family val="2"/>
      </rPr>
      <t>Continua abierta</t>
    </r>
    <r>
      <rPr>
        <b/>
        <sz val="9"/>
        <color theme="1"/>
        <rFont val="Century Gothic"/>
        <family val="2"/>
      </rPr>
      <t xml:space="preserve">
Mayo 2022: </t>
    </r>
    <r>
      <rPr>
        <sz val="9"/>
        <color theme="1"/>
        <rFont val="Century Gothic"/>
        <family val="2"/>
      </rPr>
      <t>La oportunidad de mejora se encuentra cerrada. Evidencia fotografica</t>
    </r>
    <r>
      <rPr>
        <b/>
        <sz val="9"/>
        <color theme="1"/>
        <rFont val="Century Gothic"/>
        <family val="2"/>
      </rPr>
      <t xml:space="preserve"> </t>
    </r>
    <r>
      <rPr>
        <sz val="9"/>
        <color theme="1"/>
        <rFont val="Century Gothic"/>
        <family val="2"/>
      </rPr>
      <t>de la respetiva ubicación y señalizacion del extintor</t>
    </r>
    <r>
      <rPr>
        <b/>
        <sz val="9"/>
        <color theme="1"/>
        <rFont val="Century Gothic"/>
        <family val="2"/>
      </rPr>
      <t xml:space="preserve">
Septiembre 2022: </t>
    </r>
    <r>
      <rPr>
        <sz val="9"/>
        <color theme="1"/>
        <rFont val="Century Gothic"/>
        <family val="2"/>
      </rPr>
      <t xml:space="preserve">esta acción ya fue cumplida.
</t>
    </r>
    <r>
      <rPr>
        <b/>
        <sz val="9"/>
        <color theme="1"/>
        <rFont val="Century Gothic"/>
        <family val="2"/>
      </rPr>
      <t>Noviembre 2022</t>
    </r>
    <r>
      <rPr>
        <sz val="9"/>
        <color theme="1"/>
        <rFont val="Century Gothic"/>
        <family val="2"/>
      </rPr>
      <t xml:space="preserve">: Se valida el cumplimiento de las acciones del hallazgo, con los registros fotografisocs aportados por la profesional universitaria Diana Rangel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de la contraloria: Se verificó registro fotográfico de extintor en Castilla, Pendiente concepto de la CAAF ambiental Observación CAAF Ambiental (Alba Lucia López) En la fotografía  se muestra un extinguidor pero no se sabe si este se encuentra en buen estado, debido a que no esta ubicado en el sitio adecuado esta en el piso. No se tiene certeza si este el sitio objeto de obervación "almacenamiento central de residuos reciclables". En el PT enviado por la CAAF ambiental esta acción se cierra
</t>
    </r>
    <r>
      <rPr>
        <b/>
        <sz val="9"/>
        <color theme="1"/>
        <rFont val="Century Gothic"/>
        <family val="2"/>
      </rPr>
      <t>ESTADO: Cerrada</t>
    </r>
  </si>
  <si>
    <r>
      <t xml:space="preserve">Enero 2022: </t>
    </r>
    <r>
      <rPr>
        <sz val="9"/>
        <color theme="1"/>
        <rFont val="Century Gothic"/>
        <family val="2"/>
      </rPr>
      <t>Continua abierta</t>
    </r>
    <r>
      <rPr>
        <b/>
        <sz val="9"/>
        <color theme="1"/>
        <rFont val="Century Gothic"/>
        <family val="2"/>
      </rPr>
      <t xml:space="preserve">
Mayo 2022: </t>
    </r>
    <r>
      <rPr>
        <sz val="9"/>
        <color theme="1"/>
        <rFont val="Century Gothic"/>
        <family val="2"/>
      </rPr>
      <t>Se realiza el proceso de contratación para la compra de los recipientes para cambio de código de colores. Se adjudican por medio de la resolución 8060 del 19 de mayo de 2022. En esta tres referencias quedan desiertas por lo que obliga a realizar un nuevo proceso de contratación. En este momento se están realizando los repartos de estos elementos en toda la red.
Se adjunta resolución de adjudicación
Se evidencia registro fotografico de recipientes funcionando ubicados en las sedes
Cerrada</t>
    </r>
    <r>
      <rPr>
        <b/>
        <sz val="9"/>
        <color theme="1"/>
        <rFont val="Century Gothic"/>
        <family val="2"/>
      </rPr>
      <t xml:space="preserve">
Septiembre 2022:</t>
    </r>
    <r>
      <rPr>
        <sz val="9"/>
        <color theme="1"/>
        <rFont val="Century Gothic"/>
        <family val="2"/>
      </rPr>
      <t xml:space="preserve"> Se solicita registro fotográfico que permita evidenciar efectivamente la reposición de los recipientes cumpliendo con el código de colores y con sus correspondientes rótulos.</t>
    </r>
    <r>
      <rPr>
        <b/>
        <sz val="9"/>
        <color theme="1"/>
        <rFont val="Century Gothic"/>
        <family val="2"/>
      </rPr>
      <t xml:space="preserve">
Noviembre 2022: </t>
    </r>
    <r>
      <rPr>
        <sz val="9"/>
        <color theme="1"/>
        <rFont val="Century Gothic"/>
        <family val="2"/>
      </rPr>
      <t xml:space="preserve">Se valida el cumplimiento de las acciones del hallazgo, con los registros fotografisocs aportados por la profesional universitaria Diana Rangel
</t>
    </r>
    <r>
      <rPr>
        <b/>
        <sz val="9"/>
        <color theme="1"/>
        <rFont val="Century Gothic"/>
        <family val="2"/>
      </rPr>
      <t xml:space="preserve">
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de la contraloria: Se verificó en SECOP, los procesos de contratación realizados para la compra de recipientes y contenedores para la segregación de los residuos. La entidad aporta como evidencia registros fotográficos de la UH Castilla con la reposición de los nuevos recipientes con sus respectivos rótulos y bajo el nuevo código de colores. Pendiente concepto de la CAAF ambiental para saber si la acción se cierra. 
Observación CAAF Ambiental (Alba Lucia López) Como evidencia se anexan fotografías donde se han instalado los dispensadores en los diferentes  lugares de la unidad de Castilla. Todos los dispensadores ubicados cuentan con su respectiva tapa. Con ello se demuestra que hicieron la respectiva reposición. Por lo tanto se cierra la acción
</t>
    </r>
    <r>
      <rPr>
        <b/>
        <sz val="9"/>
        <color theme="1"/>
        <rFont val="Century Gothic"/>
        <family val="2"/>
      </rPr>
      <t xml:space="preserve">
ESTADO: Cerrada</t>
    </r>
  </si>
  <si>
    <r>
      <rPr>
        <b/>
        <sz val="9"/>
        <color theme="1"/>
        <rFont val="Century Gothic"/>
        <family val="2"/>
      </rPr>
      <t>Enero 2022:</t>
    </r>
    <r>
      <rPr>
        <sz val="9"/>
        <color theme="1"/>
        <rFont val="Century Gothic"/>
        <family val="2"/>
      </rPr>
      <t xml:space="preserve"> Continua abierta</t>
    </r>
    <r>
      <rPr>
        <b/>
        <sz val="9"/>
        <color theme="1"/>
        <rFont val="Century Gothic"/>
        <family val="2"/>
      </rPr>
      <t xml:space="preserve">
Mayo 2022: Auditoría de Cumplimiento Plan de gestion integral de residuos solidos hospitalarios</t>
    </r>
    <r>
      <rPr>
        <sz val="9"/>
        <color theme="1"/>
        <rFont val="Century Gothic"/>
        <family val="2"/>
      </rPr>
      <t xml:space="preserve"> La oportunidad de mejora se encuentra cerrada. Evidencia fotografica del correcto almacenamiento de los elemntos de emergencia en la central de residuos
</t>
    </r>
    <r>
      <rPr>
        <b/>
        <sz val="9"/>
        <color theme="1"/>
        <rFont val="Century Gothic"/>
        <family val="2"/>
      </rPr>
      <t>Septiembre</t>
    </r>
    <r>
      <rPr>
        <sz val="9"/>
        <color theme="1"/>
        <rFont val="Century Gothic"/>
        <family val="2"/>
      </rPr>
      <t xml:space="preserve">: En la carpeta aunque se evidencia el extintor ubicado en el área correspondiente, en la imagen se puede apreciar que al parecer se encuentra a más de un metro de altura y a su alrededor cuenta con varios obstáculos que no permiten acceder con facilidad.
</t>
    </r>
    <r>
      <rPr>
        <b/>
        <sz val="9"/>
        <color theme="1"/>
        <rFont val="Century Gothic"/>
        <family val="2"/>
      </rPr>
      <t xml:space="preserve">Noviembre 2022: </t>
    </r>
    <r>
      <rPr>
        <sz val="9"/>
        <color theme="1"/>
        <rFont val="Century Gothic"/>
        <family val="2"/>
      </rPr>
      <t xml:space="preserve">Se valida el cumplimiento de las acciones del hallazgo, con los registros fotografisocs aportados por la profesional universitaria Diana Rangel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de la contraloria: Se revisó evidencia fotográfica de extintor de la UH Belén, Pendiente concepto de la CAAF ambiental. Observación CAAF Ambiental (Alba Lucia López) En los soportes que se anexan relacionados con la Unidad de Belén se evidencia dos fotografías que muestran el extintor instalado. Por lo anterior la acción se cierra
</t>
    </r>
    <r>
      <rPr>
        <b/>
        <sz val="9"/>
        <color theme="1"/>
        <rFont val="Century Gothic"/>
        <family val="2"/>
      </rPr>
      <t xml:space="preserve">
ESTADO: Cerrada</t>
    </r>
  </si>
  <si>
    <r>
      <t xml:space="preserve">Enero 2022: </t>
    </r>
    <r>
      <rPr>
        <sz val="9"/>
        <color theme="1"/>
        <rFont val="Century Gothic"/>
        <family val="2"/>
      </rPr>
      <t>Continua abierta</t>
    </r>
    <r>
      <rPr>
        <b/>
        <sz val="9"/>
        <color theme="1"/>
        <rFont val="Century Gothic"/>
        <family val="2"/>
      </rPr>
      <t xml:space="preserve">
Mayo 2022: </t>
    </r>
    <r>
      <rPr>
        <sz val="9"/>
        <color theme="1"/>
        <rFont val="Century Gothic"/>
        <family val="2"/>
      </rPr>
      <t>Se realiza el proceso de contratación para la compra de los recipientes para cambio de código de colores. Se adjudican por medio de la resolución 8060 del 19 de mayo de 2022. En esta tres referencias quedan desiertas por lo que obliga a realizar un nuevo proceso de contratación. En este momento se están realizando los repartos de estos elementos en toda la red.
Se adjunta resolución de adjudicación
Se evidencia registro fotografico de recipientes funcionando ubicados en las sedes
Cerrada</t>
    </r>
    <r>
      <rPr>
        <b/>
        <sz val="9"/>
        <color theme="1"/>
        <rFont val="Century Gothic"/>
        <family val="2"/>
      </rPr>
      <t xml:space="preserve">
Septiembre: </t>
    </r>
    <r>
      <rPr>
        <sz val="9"/>
        <color theme="1"/>
        <rFont val="Century Gothic"/>
        <family val="2"/>
      </rPr>
      <t xml:space="preserve">en la carpeta de anexos solo se evidencia, cronograma de capacitación de residuos 2022, evidencia pública plan de adquisición página web y plan de adquisiciones; pero no se cuenta con evidencia de reposición de recipientes con sus respectivas rótulos, que dé cumplimiento al nuevo código de colores.
</t>
    </r>
    <r>
      <rPr>
        <b/>
        <sz val="9"/>
        <color theme="1"/>
        <rFont val="Century Gothic"/>
        <family val="2"/>
      </rPr>
      <t xml:space="preserve">Noviembre 2022: </t>
    </r>
    <r>
      <rPr>
        <sz val="9"/>
        <color theme="1"/>
        <rFont val="Century Gothic"/>
        <family val="2"/>
      </rPr>
      <t>Se valida el cumplimiento de las acciones del hallazgo, con los registros fotografisocs aportados por la profesional universitaria Diana Rangel</t>
    </r>
    <r>
      <rPr>
        <b/>
        <sz val="9"/>
        <color theme="1"/>
        <rFont val="Century Gothic"/>
        <family val="2"/>
      </rPr>
      <t xml:space="preserve">
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de la contraloria: Se verificó en SECOP, los procesos de contratación realizados para la compra de recipientes y contenedores para la segregación de los residuos. La entidad aporta como evidencia registros fotográficos de la UH Belén con la reposición de los nuevos recipientes con sus respectivos rótulos y bajo el nuevo código de colores. Observación CAAF Ambiental (Alba Lucia López) Las fotografías que se anexan de enero 31 de 2023, se evidencia la disposición de canecas en cada espacio objeto del hallazgo. Se encuentran en buen estado y con su tapa respectiva. Es decir que los residuos no se encuentran expuestos. Se adjunta además planillas de asistencia a capacitación de residuos hospitalarios de octubre 20 de 2022. Por lo tanto la acción se cierra
</t>
    </r>
    <r>
      <rPr>
        <b/>
        <sz val="9"/>
        <color theme="1"/>
        <rFont val="Century Gothic"/>
        <family val="2"/>
      </rPr>
      <t xml:space="preserve">
ESTADO:</t>
    </r>
    <r>
      <rPr>
        <sz val="9"/>
        <color theme="1"/>
        <rFont val="Century Gothic"/>
        <family val="2"/>
      </rPr>
      <t xml:space="preserve"> </t>
    </r>
    <r>
      <rPr>
        <b/>
        <sz val="9"/>
        <color theme="1"/>
        <rFont val="Century Gothic"/>
        <family val="2"/>
      </rPr>
      <t>Cerrada</t>
    </r>
  </si>
  <si>
    <r>
      <rPr>
        <b/>
        <sz val="9"/>
        <color theme="1"/>
        <rFont val="Century Gothic"/>
        <family val="2"/>
      </rPr>
      <t xml:space="preserve">Enero 2022: </t>
    </r>
    <r>
      <rPr>
        <sz val="9"/>
        <color theme="1"/>
        <rFont val="Century Gothic"/>
        <family val="2"/>
      </rPr>
      <t>Continua abierta</t>
    </r>
    <r>
      <rPr>
        <b/>
        <sz val="9"/>
        <color theme="1"/>
        <rFont val="Century Gothic"/>
        <family val="2"/>
      </rPr>
      <t xml:space="preserve">
Mayo 2022 </t>
    </r>
    <r>
      <rPr>
        <sz val="9"/>
        <color theme="1"/>
        <rFont val="Century Gothic"/>
        <family val="2"/>
      </rPr>
      <t xml:space="preserve">Seguimiento Abril -  Mayo 2022 - La oportunidad de mejora se encuentra cerrada, ya se incluyó en el formato Estudio de Mercado con código  PA03 FR 456  alojado en Almera
</t>
    </r>
    <r>
      <rPr>
        <b/>
        <sz val="9"/>
        <color theme="1"/>
        <rFont val="Century Gothic"/>
        <family val="2"/>
      </rPr>
      <t xml:space="preserve">Noviembre 2022: </t>
    </r>
    <r>
      <rPr>
        <sz val="9"/>
        <color theme="1"/>
        <rFont val="Century Gothic"/>
        <family val="2"/>
      </rPr>
      <t xml:space="preserve">Cerrada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Se verificó el formato en Almera el cual está vigente a partir del 05/03/2022. En la revisión contractual realizada por el equipo auditor a la vigenia 2022, no se evidenció la utilización del formato. Sin embargo se consultó al área de contratación quienes informaron que le formato se ha utilizado en la vigencia 2023 para los procesos de insumos generales, vigencia futuras y en algunos procesos menores. Se evidencia la utilización del formato en el contrato 3374-2023. Por lo tanto la acción se cierra.
</t>
    </r>
    <r>
      <rPr>
        <b/>
        <sz val="9"/>
        <color theme="1"/>
        <rFont val="Century Gothic"/>
        <family val="2"/>
      </rPr>
      <t>ESTADO: Cerrada</t>
    </r>
  </si>
  <si>
    <r>
      <rPr>
        <b/>
        <sz val="9"/>
        <color theme="1"/>
        <rFont val="Century Gothic"/>
        <family val="2"/>
      </rPr>
      <t xml:space="preserve">Enero 2022: </t>
    </r>
    <r>
      <rPr>
        <sz val="9"/>
        <color theme="1"/>
        <rFont val="Century Gothic"/>
        <family val="2"/>
      </rPr>
      <t>Continua abierta</t>
    </r>
    <r>
      <rPr>
        <b/>
        <sz val="9"/>
        <color theme="1"/>
        <rFont val="Century Gothic"/>
        <family val="2"/>
      </rPr>
      <t xml:space="preserve">
Mayo 2022: </t>
    </r>
    <r>
      <rPr>
        <sz val="9"/>
        <color theme="1"/>
        <rFont val="Century Gothic"/>
        <family val="2"/>
      </rPr>
      <t xml:space="preserve">Seguimiento Abril - Mayo 2022 - La oportunidad de mejora se encuentra cerrada, ya se incluyó en el formato Estudio de Mercado con código  PA03 FR 456  alojado en Almera
</t>
    </r>
    <r>
      <rPr>
        <b/>
        <sz val="9"/>
        <color theme="1"/>
        <rFont val="Century Gothic"/>
        <family val="2"/>
      </rPr>
      <t xml:space="preserve">
Noviembre 2022</t>
    </r>
    <r>
      <rPr>
        <sz val="9"/>
        <color theme="1"/>
        <rFont val="Century Gothic"/>
        <family val="2"/>
      </rPr>
      <t xml:space="preserve">: Cerrada
</t>
    </r>
    <r>
      <rPr>
        <b/>
        <sz val="9"/>
        <color theme="1"/>
        <rFont val="Century Gothic"/>
        <family val="2"/>
      </rPr>
      <t xml:space="preserve">Abril 2024: </t>
    </r>
    <r>
      <rPr>
        <sz val="9"/>
        <color theme="1"/>
        <rFont val="Century Gothic"/>
        <family val="2"/>
      </rPr>
      <t xml:space="preserve"> 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Se verificó el formato en Almera el cual está vigente a partir del 05/03/2022. En la revisión contractual realizada por el equipo auditor a la vigenia 2022, no se evidenció la utilización del formato. Sin embargo se consultó al área de contratación quienes informaron que le formato se ha utilizado en la vigencia 2023 para los procesos de insumos generales, vigencia futuras y en algunos procesos menores. Se evidencia la utilización del formato en el contrato 3374-2023. Por lo tanto la acción se cierra.
</t>
    </r>
    <r>
      <rPr>
        <b/>
        <sz val="9"/>
        <color theme="1"/>
        <rFont val="Century Gothic"/>
        <family val="2"/>
      </rPr>
      <t>ESTADO: Cerrada</t>
    </r>
  </si>
  <si>
    <r>
      <rPr>
        <b/>
        <sz val="9"/>
        <color theme="1"/>
        <rFont val="Century Gothic"/>
        <family val="2"/>
      </rPr>
      <t>Enero 2022: Continua abierta
Mayo 2022</t>
    </r>
    <r>
      <rPr>
        <sz val="9"/>
        <color theme="1"/>
        <rFont val="Century Gothic"/>
        <family val="2"/>
      </rPr>
      <t xml:space="preserve"> - La oportunidad de mejora se encuentra cerrada, ya se incluyó en el formato Estudio de Mercado con código  PA03 FR 456  alojado en Almera
</t>
    </r>
    <r>
      <rPr>
        <b/>
        <sz val="9"/>
        <color theme="1"/>
        <rFont val="Century Gothic"/>
        <family val="2"/>
      </rPr>
      <t xml:space="preserve">Noviembre 2022: </t>
    </r>
    <r>
      <rPr>
        <sz val="9"/>
        <color theme="1"/>
        <rFont val="Century Gothic"/>
        <family val="2"/>
      </rPr>
      <t>Cerrada</t>
    </r>
    <r>
      <rPr>
        <b/>
        <sz val="9"/>
        <color theme="1"/>
        <rFont val="Century Gothic"/>
        <family val="2"/>
      </rPr>
      <t xml:space="preserve">
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Se verificó el formato en Almera el cual está vigente a partir del 05/03/2022. En la revisión contractual realizada por el equipo auditor a la vigenia 2022, no se evidenció la utilización del formato. Sin embargo se consultó al área de contratación quienes informaron que le formato se ha utilizado en la vigencia 2023 para los procesos de insumos generales, vigencia futuras y en algunos procesos menores. Se evidencia la utilización del formato en el contrato 3374-2023. Por lo tanto la acción se cierra.
</t>
    </r>
    <r>
      <rPr>
        <b/>
        <sz val="9"/>
        <color theme="1"/>
        <rFont val="Century Gothic"/>
        <family val="2"/>
      </rPr>
      <t>ESTADO: Cerrada</t>
    </r>
  </si>
  <si>
    <r>
      <t xml:space="preserve">Enero 2022: </t>
    </r>
    <r>
      <rPr>
        <sz val="9"/>
        <color theme="1"/>
        <rFont val="Century Gothic"/>
        <family val="2"/>
      </rPr>
      <t>Continua abierta</t>
    </r>
    <r>
      <rPr>
        <b/>
        <sz val="9"/>
        <color theme="1"/>
        <rFont val="Century Gothic"/>
        <family val="2"/>
      </rPr>
      <t xml:space="preserve">
Mayo 2022</t>
    </r>
    <r>
      <rPr>
        <sz val="9"/>
        <color theme="1"/>
        <rFont val="Century Gothic"/>
        <family val="2"/>
      </rPr>
      <t>:</t>
    </r>
    <r>
      <rPr>
        <b/>
        <sz val="9"/>
        <color theme="1"/>
        <rFont val="Century Gothic"/>
        <family val="2"/>
      </rPr>
      <t xml:space="preserve"> </t>
    </r>
    <r>
      <rPr>
        <sz val="9"/>
        <color theme="1"/>
        <rFont val="Century Gothic"/>
        <family val="2"/>
      </rPr>
      <t xml:space="preserve">Se evidencio el inicio del despliegue institucional, del cual se anexa copia de la presentacion realizada, adicionalmente se cuenta con unacronograma del año en curso donde se realizaran capacitaciones pérsonalizadas con cada supervisor
Evidencia despliegue y cronograma con las fechas y contenidos (entrega del coronogrma 29 de julio)
Se solicita ampliacion de la fecha para las acapacitaciones personalizadas 31/12/2022
</t>
    </r>
    <r>
      <rPr>
        <b/>
        <sz val="9"/>
        <color theme="1"/>
        <rFont val="Century Gothic"/>
        <family val="2"/>
      </rPr>
      <t>Noviembre 2022:</t>
    </r>
    <r>
      <rPr>
        <sz val="9"/>
        <color theme="1"/>
        <rFont val="Century Gothic"/>
        <family val="2"/>
      </rPr>
      <t xml:space="preserve"> Se verifican las evidencias del despliegue realizado y los listados de asistencia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contraloria: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En los contratos evaluados no se presentó este hecho, por lo tanto la acción se cierra.
</t>
    </r>
    <r>
      <rPr>
        <b/>
        <sz val="9"/>
        <color theme="1"/>
        <rFont val="Century Gothic"/>
        <family val="2"/>
      </rPr>
      <t>ESTADO: Cerrada</t>
    </r>
  </si>
  <si>
    <r>
      <t xml:space="preserve">Enero 2022: </t>
    </r>
    <r>
      <rPr>
        <sz val="9"/>
        <color theme="1"/>
        <rFont val="Century Gothic"/>
        <family val="2"/>
      </rPr>
      <t>Continua abierta</t>
    </r>
    <r>
      <rPr>
        <b/>
        <sz val="9"/>
        <color theme="1"/>
        <rFont val="Century Gothic"/>
        <family val="2"/>
      </rPr>
      <t xml:space="preserve">
Mayo 2022</t>
    </r>
    <r>
      <rPr>
        <sz val="9"/>
        <color theme="1"/>
        <rFont val="Century Gothic"/>
        <family val="2"/>
      </rPr>
      <t>:</t>
    </r>
    <r>
      <rPr>
        <b/>
        <sz val="9"/>
        <color theme="1"/>
        <rFont val="Century Gothic"/>
        <family val="2"/>
      </rPr>
      <t xml:space="preserve"> </t>
    </r>
    <r>
      <rPr>
        <sz val="9"/>
        <color theme="1"/>
        <rFont val="Century Gothic"/>
        <family val="2"/>
      </rPr>
      <t xml:space="preserve">Se evidencio el inicio del despliegue institucional, del cual se anexa copia de la presentacion realizada, adicionalmente se cuenta con unacronograma del año en curso donde se realizaran capacitaciones pérsonalizadas con cada supervisor
Evidencia despliegue y cronograma con las fechas y contenidos (entrega del coronogrma 29 de julio)
Se solicita ampliacion de la fecha para las acapacitaciones personalizadas 31/12/2022
</t>
    </r>
    <r>
      <rPr>
        <b/>
        <sz val="9"/>
        <color theme="1"/>
        <rFont val="Century Gothic"/>
        <family val="2"/>
      </rPr>
      <t>Noviembre 2022</t>
    </r>
    <r>
      <rPr>
        <sz val="9"/>
        <color theme="1"/>
        <rFont val="Century Gothic"/>
        <family val="2"/>
      </rPr>
      <t xml:space="preserve">: Se verifican las evidencias del despliegue realizado y los listados de asistencia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contraloria: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En los contratos evaluados no se presentó este hecho, por lo tanto la acción se cierra.
</t>
    </r>
    <r>
      <rPr>
        <b/>
        <sz val="9"/>
        <color theme="1"/>
        <rFont val="Century Gothic"/>
        <family val="2"/>
      </rPr>
      <t>ESTADO: Cerrada</t>
    </r>
  </si>
  <si>
    <r>
      <rPr>
        <b/>
        <sz val="9"/>
        <color theme="1"/>
        <rFont val="Century Gothic"/>
        <family val="2"/>
      </rPr>
      <t>Enero 2022:</t>
    </r>
    <r>
      <rPr>
        <sz val="9"/>
        <color theme="1"/>
        <rFont val="Century Gothic"/>
        <family val="2"/>
      </rPr>
      <t xml:space="preserve"> Se cierra la accion, por cumplimiento en la Rendcion de la informacion de la vigencia 2021 en los formatos establecidos para ello. Este seguimiento se realizo bajo los parametros de la resolcuin 079 de junio de 2019
</t>
    </r>
    <r>
      <rPr>
        <b/>
        <sz val="9"/>
        <color theme="1"/>
        <rFont val="Century Gothic"/>
        <family val="2"/>
      </rPr>
      <t>Mayo 2022</t>
    </r>
    <r>
      <rPr>
        <sz val="9"/>
        <color theme="1"/>
        <rFont val="Century Gothic"/>
        <family val="2"/>
      </rPr>
      <t xml:space="preserve">: Cerrada
</t>
    </r>
    <r>
      <rPr>
        <b/>
        <sz val="9"/>
        <color theme="1"/>
        <rFont val="Century Gothic"/>
        <family val="2"/>
      </rPr>
      <t>Noviembre 2022:</t>
    </r>
    <r>
      <rPr>
        <sz val="9"/>
        <color theme="1"/>
        <rFont val="Century Gothic"/>
        <family val="2"/>
      </rPr>
      <t xml:space="preserve"> Cerrada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En la revisión realizada al PT 03 de la auditoria vigencia 2021, se observa que el equipo auditor del año pasado habia cerrado la acción, por lo tanto se voverá a notificar a la entidad que la acción estaba cerrada y no se debió rendir en este PMU
</t>
    </r>
    <r>
      <rPr>
        <b/>
        <sz val="9"/>
        <color theme="1"/>
        <rFont val="Century Gothic"/>
        <family val="2"/>
      </rPr>
      <t xml:space="preserve">
ESTADO: Cerrada</t>
    </r>
  </si>
  <si>
    <r>
      <rPr>
        <b/>
        <sz val="9"/>
        <color theme="1"/>
        <rFont val="Century Gothic"/>
        <family val="2"/>
      </rPr>
      <t>Enero 2022:</t>
    </r>
    <r>
      <rPr>
        <sz val="9"/>
        <color theme="1"/>
        <rFont val="Century Gothic"/>
        <family val="2"/>
      </rPr>
      <t xml:space="preserve"> El hallazgo se cierra, toda vez que fue subsanado con el cambio en la metodologia de la formulacion del Plan de Desarrollo de la entidad 2021 - 2025
</t>
    </r>
    <r>
      <rPr>
        <b/>
        <sz val="9"/>
        <color theme="1"/>
        <rFont val="Century Gothic"/>
        <family val="2"/>
      </rPr>
      <t xml:space="preserve">Mayo 2022: </t>
    </r>
    <r>
      <rPr>
        <sz val="9"/>
        <color theme="1"/>
        <rFont val="Century Gothic"/>
        <family val="2"/>
      </rPr>
      <t>Cerrada</t>
    </r>
    <r>
      <rPr>
        <b/>
        <sz val="9"/>
        <color theme="1"/>
        <rFont val="Century Gothic"/>
        <family val="2"/>
      </rPr>
      <t xml:space="preserve">
Noviembre 2022: </t>
    </r>
    <r>
      <rPr>
        <sz val="9"/>
        <color theme="1"/>
        <rFont val="Century Gothic"/>
        <family val="2"/>
      </rPr>
      <t>Cerrada</t>
    </r>
    <r>
      <rPr>
        <b/>
        <sz val="9"/>
        <color theme="1"/>
        <rFont val="Century Gothic"/>
        <family val="2"/>
      </rPr>
      <t xml:space="preserve">
</t>
    </r>
    <r>
      <rPr>
        <sz val="9"/>
        <color theme="1"/>
        <rFont val="Century Gothic"/>
        <family val="2"/>
      </rPr>
      <t xml:space="preserve">
</t>
    </r>
    <r>
      <rPr>
        <b/>
        <sz val="9"/>
        <color theme="1"/>
        <rFont val="Century Gothic"/>
        <family val="2"/>
      </rPr>
      <t xml:space="preserve">Abril 2024: </t>
    </r>
    <r>
      <rPr>
        <sz val="9"/>
        <color theme="1"/>
        <rFont val="Century Gothic"/>
        <family val="2"/>
      </rPr>
      <t>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se verificó la rendición de los proyectos de acuerdo al plan de acción y plan de desarrollo actual y están bien rendidos.(Verificado con Teresita). Se cierra la acción</t>
    </r>
    <r>
      <rPr>
        <b/>
        <sz val="9"/>
        <color theme="1"/>
        <rFont val="Century Gothic"/>
        <family val="2"/>
      </rPr>
      <t xml:space="preserve">
ESTADO: Cerrada</t>
    </r>
  </si>
  <si>
    <r>
      <t xml:space="preserve">Enero 2022: </t>
    </r>
    <r>
      <rPr>
        <sz val="9"/>
        <color theme="1"/>
        <rFont val="Century Gothic"/>
        <family val="2"/>
      </rPr>
      <t>Continua abierta</t>
    </r>
    <r>
      <rPr>
        <b/>
        <sz val="9"/>
        <color theme="1"/>
        <rFont val="Century Gothic"/>
        <family val="2"/>
      </rPr>
      <t xml:space="preserve">
Mayo 2022: </t>
    </r>
    <r>
      <rPr>
        <sz val="9"/>
        <color theme="1"/>
        <rFont val="Century Gothic"/>
        <family val="2"/>
      </rPr>
      <t xml:space="preserve">Se verifica la orden de compra numero 2043 de 2022, con la empresa H C INTELIGENCIA DE NEGOCIOS S.A.S, para la prestacion de servicios de mesa de ayuda, mantenimiento y vigencia tecnologica de la herramienta de carga masiva 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9"/>
        <color theme="1"/>
        <rFont val="Century Gothic"/>
        <family val="2"/>
      </rPr>
      <t>Noviembre 2022:</t>
    </r>
    <r>
      <rPr>
        <sz val="9"/>
        <color theme="1"/>
        <rFont val="Century Gothic"/>
        <family val="2"/>
      </rPr>
      <t xml:space="preserve"> Cerrada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Se revisa evidencia aportada por el la entidad (Orden de compra 2043). En la revisión contractual realizada por el equipo auditor, se verificó la efectividad de la acción en lo relacionado a la rendición de los proyectos rendidos y la vinclación de estos proyectos a cada uno de los contratos, y no se encontró inconsistencias, por lo tanto la acción se cierra.
</t>
    </r>
    <r>
      <rPr>
        <b/>
        <sz val="9"/>
        <color theme="1"/>
        <rFont val="Century Gothic"/>
        <family val="2"/>
      </rPr>
      <t>ESTADO: Cerrada</t>
    </r>
  </si>
  <si>
    <r>
      <t xml:space="preserve">Enero 2022: </t>
    </r>
    <r>
      <rPr>
        <sz val="9"/>
        <color theme="1"/>
        <rFont val="Century Gothic"/>
        <family val="2"/>
      </rPr>
      <t>Continua abierta</t>
    </r>
    <r>
      <rPr>
        <b/>
        <sz val="9"/>
        <color theme="1"/>
        <rFont val="Century Gothic"/>
        <family val="2"/>
      </rPr>
      <t xml:space="preserve">
Mayo 2022: </t>
    </r>
    <r>
      <rPr>
        <sz val="9"/>
        <color theme="1"/>
        <rFont val="Century Gothic"/>
        <family val="2"/>
      </rPr>
      <t xml:space="preserve">Se verifica la orden de compra numero 2043 de 2022, con la empresa H C INTELIGENCIA DE NEGOCIOS S.A.S, para la prestacion de servicios de mesa de ayuda, mantenimiento y vigencia tecnologica de la herramienta de carga masiva 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9"/>
        <color theme="1"/>
        <rFont val="Century Gothic"/>
        <family val="2"/>
      </rPr>
      <t>Noviembre 2022:</t>
    </r>
    <r>
      <rPr>
        <sz val="9"/>
        <color theme="1"/>
        <rFont val="Century Gothic"/>
        <family val="2"/>
      </rPr>
      <t xml:space="preserve"> Cerrada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Se revisa evidencia aportada por la entidad (Orden de compra 2043) realizada con HC  INTELIGENCIA DE NEGOCIOS S.A.S, para la prestacion de servicios de mesa de ayuda, mantenimiento y vigencia tecnologica de la herramienta de carga masiva en GT. En la revisión contractual realizada por el equipo auditor, se verificó la efectividad de la acción en lo relacionado a la rendición de los proyectos rendidos y la vinclación de estos proyectos a cada uno de los contratos, y no se encontró inconsistencias, por lo tanto la acción se cierra.
</t>
    </r>
    <r>
      <rPr>
        <b/>
        <sz val="9"/>
        <color theme="1"/>
        <rFont val="Century Gothic"/>
        <family val="2"/>
      </rPr>
      <t>ESTADO: Cerrada</t>
    </r>
  </si>
  <si>
    <r>
      <t xml:space="preserve">Enero 2022: </t>
    </r>
    <r>
      <rPr>
        <sz val="9"/>
        <color theme="1"/>
        <rFont val="Century Gothic"/>
        <family val="2"/>
      </rPr>
      <t xml:space="preserve">Continua abierta
</t>
    </r>
    <r>
      <rPr>
        <b/>
        <sz val="9"/>
        <color theme="1"/>
        <rFont val="Century Gothic"/>
        <family val="2"/>
      </rPr>
      <t xml:space="preserve">
Mayo 2022: </t>
    </r>
    <r>
      <rPr>
        <sz val="9"/>
        <color theme="1"/>
        <rFont val="Century Gothic"/>
        <family val="2"/>
      </rPr>
      <t>Revisar con la Doctora Celmira Giraldo - Observación 33</t>
    </r>
    <r>
      <rPr>
        <b/>
        <sz val="9"/>
        <color theme="1"/>
        <rFont val="Century Gothic"/>
        <family val="2"/>
      </rPr>
      <t xml:space="preserve">
Agosto 2022: </t>
    </r>
    <r>
      <rPr>
        <sz val="9"/>
        <color theme="1"/>
        <rFont val="Century Gothic"/>
        <family val="2"/>
      </rPr>
      <t>La accion se encamina al cierre, toda vez que Gastos de funcionamiento si se incluye en Gestion transparente, sin embargo no esta como proyecto. Martha Lucia nos enviara la evidencia</t>
    </r>
    <r>
      <rPr>
        <b/>
        <sz val="9"/>
        <color theme="1"/>
        <rFont val="Century Gothic"/>
        <family val="2"/>
      </rPr>
      <t xml:space="preserve">
Noviembre 2022:</t>
    </r>
    <r>
      <rPr>
        <sz val="9"/>
        <color theme="1"/>
        <rFont val="Century Gothic"/>
        <family val="2"/>
      </rPr>
      <t xml:space="preserve"> Se verifian las evidencias enviadas por la Profesional especializado Marta Lucía Gómez Palacio, de Plan de desarrollo y gestion transparente 2021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se verificó la rendición de los proyectos de acuerdo al plan de acción y plan de desarrollo actual y están bien rendidos.(Verificado con Teresita). Se cierra la acción
</t>
    </r>
    <r>
      <rPr>
        <b/>
        <sz val="9"/>
        <color theme="1"/>
        <rFont val="Century Gothic"/>
        <family val="2"/>
      </rPr>
      <t>ESTADO: Cerrada</t>
    </r>
    <r>
      <rPr>
        <sz val="9"/>
        <color theme="1"/>
        <rFont val="Century Gothic"/>
        <family val="2"/>
      </rPr>
      <t xml:space="preserve">
</t>
    </r>
  </si>
  <si>
    <r>
      <t xml:space="preserve">Enero 2022: </t>
    </r>
    <r>
      <rPr>
        <sz val="9"/>
        <color theme="1"/>
        <rFont val="Century Gothic"/>
        <family val="2"/>
      </rPr>
      <t>Continua abierta</t>
    </r>
    <r>
      <rPr>
        <b/>
        <sz val="9"/>
        <color theme="1"/>
        <rFont val="Century Gothic"/>
        <family val="2"/>
      </rPr>
      <t xml:space="preserve">
Mayo 2022: </t>
    </r>
    <r>
      <rPr>
        <sz val="9"/>
        <color theme="1"/>
        <rFont val="Century Gothic"/>
        <family val="2"/>
      </rPr>
      <t xml:space="preserve">Se verifica la orden de compra numero 2043 de 2022, con la empresa H C INTELIGENCIA DE NEGOCIOS S.A.S, para la prestacion de servicios de mesa de ayuda, mantenimiento y vigencia tecnologica de la herramienta de carga masiva 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9"/>
        <color theme="1"/>
        <rFont val="Century Gothic"/>
        <family val="2"/>
      </rPr>
      <t>Noviembre 2022:</t>
    </r>
    <r>
      <rPr>
        <sz val="9"/>
        <color theme="1"/>
        <rFont val="Century Gothic"/>
        <family val="2"/>
      </rPr>
      <t xml:space="preserve"> Cerrada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Se revisa evidencia aportada por el sujeto de control (Orden de compra 2043) realizada con HC  INTELIGENCIA DE NEGOCIOS S.A.S, para la prestacion de servicios de mesa de ayuda, mantenimiento y vigencia tecnologica de la herramienta de carga masiva en GT. En la revisión contractual realizada por el equipo auditor, se verificó la efectividad de la acción en lo relacionado a la rendición de los proyectos rendidos y la vinculación de estos proyectos a cada uno de los contratos, y no se encontró inconsistencias, por lo tanto la acción se cierra.
</t>
    </r>
    <r>
      <rPr>
        <b/>
        <sz val="9"/>
        <color theme="1"/>
        <rFont val="Century Gothic"/>
        <family val="2"/>
      </rPr>
      <t>ESTADO: Cerrada</t>
    </r>
  </si>
  <si>
    <r>
      <t xml:space="preserve">Enero 2022: </t>
    </r>
    <r>
      <rPr>
        <sz val="9"/>
        <color theme="1"/>
        <rFont val="Century Gothic"/>
        <family val="2"/>
      </rPr>
      <t>Continua abierta</t>
    </r>
    <r>
      <rPr>
        <b/>
        <sz val="9"/>
        <color theme="1"/>
        <rFont val="Century Gothic"/>
        <family val="2"/>
      </rPr>
      <t xml:space="preserve">
Mayo 2022: </t>
    </r>
    <r>
      <rPr>
        <sz val="9"/>
        <color theme="1"/>
        <rFont val="Century Gothic"/>
        <family val="2"/>
      </rPr>
      <t>Aún no se da cumplimiento con las actividades de la acción, por gestiones administrativas, se solicita ampliación de la fecha para 30/12/2022, aprovechando el cambio del codigo de colores de la desposicion de residuos solidos según la normatividad vigente</t>
    </r>
    <r>
      <rPr>
        <b/>
        <sz val="9"/>
        <color theme="1"/>
        <rFont val="Century Gothic"/>
        <family val="2"/>
      </rPr>
      <t xml:space="preserve">
NOTA: ALERTA PRIORITARIA
Septiembre: </t>
    </r>
    <r>
      <rPr>
        <sz val="9"/>
        <color theme="1"/>
        <rFont val="Century Gothic"/>
        <family val="2"/>
      </rPr>
      <t>Se debe solicitar soporte de las capacitaciones con su respectiva retroalimentación, ya que a la fecha según el cronograma se observa que se iniciaron desde el 13/09/2022 y finalizan El 27/12/2022.</t>
    </r>
    <r>
      <rPr>
        <b/>
        <sz val="9"/>
        <color theme="1"/>
        <rFont val="Century Gothic"/>
        <family val="2"/>
      </rPr>
      <t xml:space="preserve">
Noviembre 2022: </t>
    </r>
    <r>
      <rPr>
        <sz val="9"/>
        <color theme="1"/>
        <rFont val="Century Gothic"/>
        <family val="2"/>
      </rPr>
      <t xml:space="preserve">Pendiente envio de evidencias por parte de  la ingeniera Diana Rangel
</t>
    </r>
    <r>
      <rPr>
        <b/>
        <sz val="9"/>
        <color theme="1"/>
        <rFont val="Century Gothic"/>
        <family val="2"/>
      </rPr>
      <t>Enero 2023</t>
    </r>
    <r>
      <rPr>
        <sz val="9"/>
        <color theme="1"/>
        <rFont val="Century Gothic"/>
        <family val="2"/>
      </rPr>
      <t xml:space="preserve">:Se realizò capacitaciòn de residuos solidos por parte de la contraloria el dia 20 de octubre 2022 . se realizaron seguimentos para verificar el manejo integral de residuos hospitalarios y similares en la U.H de Belen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La entidad a 31/12/2022 califica cumplimiento y efectividad en 0%, sin embargo realizó segimiento en enero y cierra la acción. Por error se rinde en 0% sin emvargo se verificó las evidencias. Se verificó cronograma de capacitaciones La CAAF ambiental, a través de Alba Lucia López quien revisa las evidencias, informan que la acción se pued cerrar 
</t>
    </r>
    <r>
      <rPr>
        <b/>
        <sz val="9"/>
        <color theme="1"/>
        <rFont val="Century Gothic"/>
        <family val="2"/>
      </rPr>
      <t xml:space="preserve">
ESTADO: Cerrada</t>
    </r>
  </si>
  <si>
    <r>
      <t xml:space="preserve">Enero 2022:
Mayo 2022: </t>
    </r>
    <r>
      <rPr>
        <sz val="9"/>
        <color theme="1"/>
        <rFont val="Century Gothic"/>
        <family val="2"/>
      </rPr>
      <t>Auditoría de Cumplimiento Plan de gestion integral de residuos solidos hospitalarios
La oportunidad de mejora se encuentra cerrada. Evidencia fotografica del extintor recargado y ubicado en el área de almacenamiento central de residuos</t>
    </r>
    <r>
      <rPr>
        <b/>
        <sz val="9"/>
        <color theme="1"/>
        <rFont val="Century Gothic"/>
        <family val="2"/>
      </rPr>
      <t xml:space="preserve">
Septiembre: </t>
    </r>
    <r>
      <rPr>
        <sz val="9"/>
        <color theme="1"/>
        <rFont val="Century Gothic"/>
        <family val="2"/>
      </rPr>
      <t xml:space="preserve">Se debe solicitar registro fotográfico que permita evidenciar la actualización del extintor y donde se evidencie la fecha de vencimiento.
</t>
    </r>
    <r>
      <rPr>
        <b/>
        <sz val="9"/>
        <color theme="1"/>
        <rFont val="Century Gothic"/>
        <family val="2"/>
      </rPr>
      <t xml:space="preserve">
Noviembre 2022: </t>
    </r>
    <r>
      <rPr>
        <sz val="9"/>
        <color theme="1"/>
        <rFont val="Century Gothic"/>
        <family val="2"/>
      </rPr>
      <t>Se valida el cumplimiento de las acciones del hallazgo, con los registros fotografisocs aportados por la profesional universitaria Diana Rangel</t>
    </r>
    <r>
      <rPr>
        <b/>
        <sz val="9"/>
        <color theme="1"/>
        <rFont val="Century Gothic"/>
        <family val="2"/>
      </rPr>
      <t xml:space="preserve">
Abril 2024: </t>
    </r>
    <r>
      <rPr>
        <sz val="9"/>
        <color theme="1"/>
        <rFont val="Century Gothic"/>
        <family val="2"/>
      </rPr>
      <t>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de la contraloria: Se verificó registro fotográfico de extintor en Manrique, Pendiente concepto de la CAAF ambiental si va a realizar verificación física del cumplimiento y efectividd de las acciones para saber si se cierran. Observación CAAf Ambiental (Alba Lucia López) 12/05/2023 Las fotografías que se anexan de septiembre 7 de 2022, muestran los extintores, ubicados en la pared pero no se alcanza a visualizar la fecha de vencimiento., pero la realidad puede ser que se encuentran en perfecto estado para funcionar. En el PT enviado por la CAAF ambiental, esta acción se cierra</t>
    </r>
    <r>
      <rPr>
        <b/>
        <sz val="9"/>
        <color theme="1"/>
        <rFont val="Century Gothic"/>
        <family val="2"/>
      </rPr>
      <t xml:space="preserve">
ESTADO: Cerrada</t>
    </r>
  </si>
  <si>
    <r>
      <t xml:space="preserve">Enero 2022: </t>
    </r>
    <r>
      <rPr>
        <sz val="9"/>
        <color theme="1"/>
        <rFont val="Century Gothic"/>
        <family val="2"/>
      </rPr>
      <t>Continua abierta</t>
    </r>
    <r>
      <rPr>
        <b/>
        <sz val="9"/>
        <color theme="1"/>
        <rFont val="Century Gothic"/>
        <family val="2"/>
      </rPr>
      <t xml:space="preserve">
Mayo 2022: </t>
    </r>
    <r>
      <rPr>
        <sz val="9"/>
        <color theme="1"/>
        <rFont val="Century Gothic"/>
        <family val="2"/>
      </rPr>
      <t>Aún no se da cumplimiento con las actividades de la acción, por gestiones administrativas, se solicita ampliación de la fecha para 30/12/2022, aprovechando el cambio del codigo de colores de la desposicion de residuos solidos según la normatividad vigente</t>
    </r>
    <r>
      <rPr>
        <b/>
        <sz val="9"/>
        <color theme="1"/>
        <rFont val="Century Gothic"/>
        <family val="2"/>
      </rPr>
      <t xml:space="preserve">
NOTA: ALERTA PRIORITARIA
Septiemnre: ALERTA PRIORITARIA
Noviembre 2022: </t>
    </r>
    <r>
      <rPr>
        <sz val="9"/>
        <color theme="1"/>
        <rFont val="Century Gothic"/>
        <family val="2"/>
      </rPr>
      <t xml:space="preserve"> Se valida el cumplimiento de las acciones del hallazgo, con los planos de la ruta de recoleccion con el nuevo codigo de colores, aportados por la profesional universitaria Diana Rangel</t>
    </r>
    <r>
      <rPr>
        <b/>
        <sz val="9"/>
        <color theme="1"/>
        <rFont val="Century Gothic"/>
        <family val="2"/>
      </rPr>
      <t xml:space="preserve">
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de la contraloría: La entidad aporta archivos con rutas de residuos de la UH Manrique, sin embargo en el sistema de información ALMERA, dentro del PGIRASA hace relación al anexo 5 como la ruta de residuos pero este anexo no se evidencia en ALMERA ni en el PGIRASA. Pendiente concepto de la CAAF ambiental para procedecer a cerrar la acción o dejarla abierta. Observación CAAF Ambiental (Alba Lucia López) Las fotografías que se anexan muestran las rutas actualizadas de residuos. En el primero y segundo piso y en el sotano. En el PT dela CAAF ambiental, esta acción se cierra
</t>
    </r>
    <r>
      <rPr>
        <b/>
        <sz val="9"/>
        <color theme="1"/>
        <rFont val="Century Gothic"/>
        <family val="2"/>
      </rPr>
      <t xml:space="preserve">
ESTADO: Cerrada</t>
    </r>
  </si>
  <si>
    <r>
      <t xml:space="preserve">Enero 2022: </t>
    </r>
    <r>
      <rPr>
        <sz val="9"/>
        <color theme="1"/>
        <rFont val="Century Gothic"/>
        <family val="2"/>
      </rPr>
      <t>Continua abierta</t>
    </r>
    <r>
      <rPr>
        <b/>
        <sz val="9"/>
        <color theme="1"/>
        <rFont val="Century Gothic"/>
        <family val="2"/>
      </rPr>
      <t xml:space="preserve">
Mayo 2022: S</t>
    </r>
    <r>
      <rPr>
        <sz val="9"/>
        <color theme="1"/>
        <rFont val="Century Gothic"/>
        <family val="2"/>
      </rPr>
      <t xml:space="preserve">e inicio el despliegue institucional, del cual se anexa copia de la presentacion realizada, adicionalmente se cuenta con unacronograma del año en curso donde se realizaran capacitaciones érsonalizadas con cada supercvisor
Evidencia despliegeu y cronograma con las fechas y contenidos (entrega del coronogrma 29 de julio)
Se solicita ampliacion de la fecha para las acapacitaciones persobnalziadas 31/12/2022
</t>
    </r>
    <r>
      <rPr>
        <b/>
        <sz val="9"/>
        <color theme="1"/>
        <rFont val="Century Gothic"/>
        <family val="2"/>
      </rPr>
      <t>Noviembre 2022</t>
    </r>
    <r>
      <rPr>
        <sz val="9"/>
        <color theme="1"/>
        <rFont val="Century Gothic"/>
        <family val="2"/>
      </rPr>
      <t xml:space="preserve">: Se cumplen las acciones del hallazgo, con las evidencias de los despliegues aportafos por la profesional universitaria Diana Rangel
</t>
    </r>
    <r>
      <rPr>
        <b/>
        <sz val="9"/>
        <color theme="1"/>
        <rFont val="Century Gothic"/>
        <family val="2"/>
      </rPr>
      <t xml:space="preserve">
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Contraloría: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En la revisión contractual realizada por el equipo auditor, no evidenció el hecho que generó el hallazgo, por lo tanto se determina que la acción es efectiva en este aspecto, por lo tanto se cierra.
</t>
    </r>
    <r>
      <rPr>
        <b/>
        <sz val="9"/>
        <color theme="1"/>
        <rFont val="Century Gothic"/>
        <family val="2"/>
      </rPr>
      <t>ESTADO: Cerrada</t>
    </r>
  </si>
  <si>
    <r>
      <rPr>
        <b/>
        <sz val="9"/>
        <color theme="1"/>
        <rFont val="Century Gothic"/>
        <family val="2"/>
      </rPr>
      <t>Enero 2022:</t>
    </r>
    <r>
      <rPr>
        <sz val="9"/>
        <color theme="1"/>
        <rFont val="Century Gothic"/>
        <family val="2"/>
      </rPr>
      <t xml:space="preserve"> Continua abierta
</t>
    </r>
    <r>
      <rPr>
        <b/>
        <sz val="9"/>
        <color theme="1"/>
        <rFont val="Century Gothic"/>
        <family val="2"/>
      </rPr>
      <t>Mayo 2022</t>
    </r>
    <r>
      <rPr>
        <sz val="9"/>
        <color theme="1"/>
        <rFont val="Century Gothic"/>
        <family val="2"/>
      </rPr>
      <t xml:space="preserve">: Continua abierta
</t>
    </r>
    <r>
      <rPr>
        <b/>
        <sz val="9"/>
        <color theme="1"/>
        <rFont val="Century Gothic"/>
        <family val="2"/>
      </rPr>
      <t>Nota</t>
    </r>
    <r>
      <rPr>
        <sz val="9"/>
        <color theme="1"/>
        <rFont val="Century Gothic"/>
        <family val="2"/>
      </rPr>
      <t xml:space="preserve">: Los controles ya estan establecidos en el Manual de supervision de contratos de la entidad, lo que se requiere es implementarlos y hacerlos efectivos, asignando de manera racional la supervision de los contratos. Se debe reconsiderar la accion
</t>
    </r>
    <r>
      <rPr>
        <b/>
        <sz val="9"/>
        <color theme="1"/>
        <rFont val="Century Gothic"/>
        <family val="2"/>
      </rPr>
      <t>Diciembre 2022:</t>
    </r>
    <r>
      <rPr>
        <sz val="9"/>
        <color theme="1"/>
        <rFont val="Century Gothic"/>
        <family val="2"/>
      </rPr>
      <t xml:space="preserve"> Se deseigna una Direccion de contratacion y se asigna un equipo de trabajo.  Se realiza ademas capacitacion en supervicion de contratos.
</t>
    </r>
    <r>
      <rPr>
        <b/>
        <sz val="9"/>
        <color theme="1"/>
        <rFont val="Century Gothic"/>
        <family val="2"/>
      </rPr>
      <t xml:space="preserve">
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de la contraloria: La entidad en el PMU rendido a diciembre de 2022, califica el cumplimiento y la efectividad con el 0% pero al verificar con la persona de control interno se comprobó que fue por error que se ridió esta calificación pues la acción la entidad la cerró a diciembree de 2022. En la evaluación contractual realizada por el equipo auditor, no se evidenció este mismo hecho, por lo tanto la acción se cierra.
</t>
    </r>
    <r>
      <rPr>
        <b/>
        <sz val="9"/>
        <color theme="1"/>
        <rFont val="Century Gothic"/>
        <family val="2"/>
      </rPr>
      <t>ESTADO:</t>
    </r>
    <r>
      <rPr>
        <sz val="9"/>
        <color theme="1"/>
        <rFont val="Century Gothic"/>
        <family val="2"/>
      </rPr>
      <t xml:space="preserve"> </t>
    </r>
    <r>
      <rPr>
        <b/>
        <sz val="9"/>
        <color theme="1"/>
        <rFont val="Century Gothic"/>
        <family val="2"/>
      </rPr>
      <t>Cerrada</t>
    </r>
  </si>
  <si>
    <r>
      <rPr>
        <b/>
        <sz val="9"/>
        <color theme="1"/>
        <rFont val="Century Gothic"/>
        <family val="2"/>
      </rPr>
      <t>Enero 2022: Continua abierta
Mayo 2022: Auditoría Financiera y de gestion vigencia 2020 # 9; Seguimiento Abril - Mayo 2022</t>
    </r>
    <r>
      <rPr>
        <sz val="9"/>
        <color theme="1"/>
        <rFont val="Century Gothic"/>
        <family val="2"/>
      </rPr>
      <t xml:space="preserve"> - La oportunidad de mejora se encuentra cerrada, el Director del area de Sistemas de la informacion, Ingeniero Jaime Alberto Henao, informa que; la carpeta de interventoría contiene los documentos con la notificación de interventoría del contrato para la dirección de sistemas en la vigencia del contrato.
Como se observa en la adición del contrato actual en la cláusula cuarta se relaciona el rublo presupuestal y el registro presupuestal para la vigencia.
Adjunto: 
ADIC_PROCESO_21-4-11487835_205001225_98425939 (2).pdf 
Este archivo contienen la adición del contrato actual, la disponibilidad presupuestal y el certificado de disponibilidad presupuestal.       
</t>
    </r>
    <r>
      <rPr>
        <b/>
        <sz val="9"/>
        <color theme="1"/>
        <rFont val="Century Gothic"/>
        <family val="2"/>
      </rPr>
      <t xml:space="preserve">Abril 2024: </t>
    </r>
    <r>
      <rPr>
        <sz val="9"/>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de la contraloria: Se verificó en los contratos siguientes realizados con el mismo objeto (Contrato 57 de 2021 y Contrato 8526 de 2022), asi como en la muestra seleccionada para la auditoria y se corroboró que la acción se cumplió. Desde los estudios previos y en la minuta se registra la disponbilidad presupuestal la cual se expide con anterioridad al proceso. Por lo tanto la acción queda cerrada
</t>
    </r>
    <r>
      <rPr>
        <b/>
        <sz val="9"/>
        <color theme="1"/>
        <rFont val="Century Gothic"/>
        <family val="2"/>
      </rPr>
      <t>ESTADO: Cerrada</t>
    </r>
  </si>
  <si>
    <r>
      <rPr>
        <b/>
        <sz val="9"/>
        <rFont val="Century Gothic"/>
        <family val="2"/>
      </rPr>
      <t>Debilidades en la planeación</t>
    </r>
    <r>
      <rPr>
        <sz val="9"/>
        <rFont val="Century Gothic"/>
        <family val="2"/>
      </rPr>
      <t>:</t>
    </r>
    <r>
      <rPr>
        <b/>
        <sz val="9"/>
        <color rgb="FFC00000"/>
        <rFont val="Century Gothic"/>
        <family val="2"/>
      </rPr>
      <t xml:space="preserve"> </t>
    </r>
    <r>
      <rPr>
        <b/>
        <sz val="9"/>
        <rFont val="Century Gothic"/>
        <family val="2"/>
      </rPr>
      <t>El contrato 3172</t>
    </r>
    <r>
      <rPr>
        <sz val="9"/>
        <rFont val="Century Gothic"/>
        <family val="2"/>
      </rPr>
      <t xml:space="preserve"> de 2019, cuyo objeto fue la prestación de servicios asistenciales en la UPSS donde la ESE Metro salud requiera sus servicios, por un valor de $420.000.000, el cual fue firmado el 4 de julio de 2019, e inició el 4 de julio de 2019, tuvo ampliación hasta el 31 de octubre de 2019 con adición de $210.000.000, el grupo auditor observó que desde los estudios previos, no se  especifica la cantidad de médicos y odontólogos que se requieren en las diferentes UPSS para prestar sus servicios, incumpliéndose con el principio de planeación contractual contemplado en el artículo 14 del Estatuto de Contratación de la ESE Metrosalud, concretamente en la elaboración de los estudios previos numeral 14.1.2 al disponer que los estudios y documentos previos son el soporte para tramitar los procesos de contratación de Metrosalud, los cuales deben contener entre otros los siguientes elementos: “ Objeto a contratar con sus especificaciones técnicas…”  situaciones originadas por deficientes controles en el proceso de contratación generando posibles riesgos en el manejo del recurso público.</t>
    </r>
  </si>
  <si>
    <r>
      <rPr>
        <b/>
        <sz val="9"/>
        <rFont val="Century Gothic"/>
        <family val="2"/>
      </rPr>
      <t>Deficiencias en el proceso de selección del proveedor, incumplimiento al Manual de Contratación de la ESE Metrosalud</t>
    </r>
    <r>
      <rPr>
        <sz val="9"/>
        <rFont val="Century Gothic"/>
        <family val="2"/>
      </rPr>
      <t>: En la negociación adelantada entre la ESE Metrosalud y la firma Almera Information Management S.A.S,</t>
    </r>
    <r>
      <rPr>
        <b/>
        <sz val="9"/>
        <rFont val="Century Gothic"/>
        <family val="2"/>
      </rPr>
      <t xml:space="preserve"> contrato 3143</t>
    </r>
    <r>
      <rPr>
        <sz val="9"/>
        <rFont val="Century Gothic"/>
        <family val="2"/>
      </rPr>
      <t xml:space="preserve"> de 2019. Se contempló la implementación de la plataforma como una de las obligaciones del proveedor, esta obligación hace parte integral del contrato, y es fundamental para poder hacer uso de la plataforma; el arrendador mediante factura N°1993 del 19 de diciembre de 2019, solicita cancelar el valor de $19’040.000 correspondiente a la implementación y puesta en marcha de la plataforma Almera Healt.
Como se dejó evidenciado en el presente informe, con la propuesta presentada por la empresa Isolución su oferta comercial presentada fue la más económica en este componente, en virtud de que dentro de ella se incluye el componente “Implementación”, ofertado por valor de $17’992.800, se estaría cumpliendo con lo establecido en la ley 42 de 1993, artículos 8.
Ahora bien, en vista que dicho ítem fue entregado por el proveedor el 5 de diciembre de 2019, y que fue recibido a entera satisfacción por parte de la ESE, y posteriormente facturado y pagado, a razón de $19’040.000, valor bruto, se tasa el hallazgo en $1’047.200,00; que es la diferencia del valor facturado por Almera Information Management S.A.S y con respecto al valor que cotizó la empresa Isolución por el mismo concepto. La irregularidad se materializa con el pago efectuado por la ESE, el día 13 de mayo de 2020 bajo la Orden de Pago TPGE-221359, con la cual cancelan a la firma contratista el valor acordado por la implementación; afectando con ello la situación financiera de la Entidad de Salud.
Adicionalmente, la E.S.E Metrosalud estaría vulnerando lo estipulado en la Constitución Política Nacional, capítulo 5 de la Función Administrativa, Artículo 209.
Esta observación, igualmente es constitutiva como falta gravísima, de acuerdo con lo establecido en el Código Disciplinario Único o la Ley 734 de 2020, libro II, capítulo I Faltas Gravísimas, Articulo 48, numeral 31.
La anterior situación se estaría presentando por incumplimiento de requisitos legales, lo cual puede afectar el patrimonio de la empresa.</t>
    </r>
  </si>
  <si>
    <r>
      <rPr>
        <b/>
        <sz val="9"/>
        <rFont val="Century Gothic"/>
        <family val="2"/>
      </rPr>
      <t>Deficiencias en el proceso de selección del proveedor, incumplimiento al manual de contratación de la ESE Metrosalud</t>
    </r>
    <r>
      <rPr>
        <sz val="9"/>
        <rFont val="Century Gothic"/>
        <family val="2"/>
      </rPr>
      <t xml:space="preserve">: </t>
    </r>
    <r>
      <rPr>
        <sz val="9"/>
        <color rgb="FF000000"/>
        <rFont val="Century Gothic"/>
        <family val="2"/>
      </rPr>
      <t>La ESE Metrosalud y Almera Information Management S.A.S, pactaron por el uso mensual del módulo Almera SGC un valor de $1’990.000,00 y por el módulo mecanismos de integración (Gestión de Actas y Grupos Primarios) $640.000; para un total de $2’630.000, con la empresa ISOLUCION las mismas funcionalidades valen $1’100.000. Dado que a la fecha Almera Information Management SAS solo ha facturado por el servicio del módulo mecanismos de integración, se estaría configurando la violación al principio de eficiencia en $640.000, dado que el servicio fue cancelado bajo Orden de Pago TPGE-221359 del 13 de mayo de 2020.
Por consiguiente, Se estaría configurando vulneración al principio de eficiencia consagrado en la ley 42 de 1993, artículos 8°, toda vez que dentro de la oferta presentada por Isolucion este módulo estaba incluido en el componente Isolucion Gestión, el cual se ofertó por $1’100.000,00; mientras Almera Information Management S.A.S ofrece en módulos separados lo que Isolucion Gestión hace en un solo módulo.
La irregularidad señalada en los párrafos precedentes, obedecen a la falta de aplicación rigurosa de las normas y principios que en materia contractual rigen a Metrosalud, y permiten garantizar la gestión pública bajo lineamientos de economía, eficiencia y eficacia. En consecuencia, el valor de $640.000 cancelados a la firma Almera Information Management S.A.S por el módulo mecanismos de integración, afecta la situación financiera de la ESE Metrosalud</t>
    </r>
  </si>
  <si>
    <r>
      <rPr>
        <b/>
        <sz val="9"/>
        <rFont val="Century Gothic"/>
        <family val="2"/>
      </rPr>
      <t>Deficiencias en el proceso de selección del proveedor, incumplimiento al manual de contratación de la ESE Metrosalud</t>
    </r>
    <r>
      <rPr>
        <sz val="9"/>
        <rFont val="Century Gothic"/>
        <family val="2"/>
      </rPr>
      <t>: Con los hechos que a continuación se describen, en relación con el proceso contractual para el arrendamiento de software como servicios (SaaS). Se desprenden una serie de deficiencias: 
No velar por que la adquisición se efectuara basados en estudios de igualdad en condiciones técnicas y bajo la oferta más económica. Se observa incumplimiento por parte de la administración de la Empresa Social del Estado, al no dar estricto cumplimiento a su Estatuto Contractual. Se detectó una irregularidad que contraria lo referente al estatuto de contratación, Acuerdo 252 de 2014, artículo 3° - Principios: 
“Toda Contratación que realice METROSLAUD se hará bajo criterios de eficiencia y eficacia de la Administración, garantizando la libre competencia y los principios de la buena fe, de igualdad, moralidad, transparencia, publicidad, calidad, economía, responsabilidad, celeridad, imparcialidad, debido proceso, participación, coordinación, planeación y autonomía de la voluntad de partes. (…)”
Igualmente, se vulnera lo fijado en el artículo 15, del señalado estatuto, Fase de Selección: “La ESE Metrosalud seleccionará la oferta más favorable teniendo en cuenta las normas aplicables a cada modalidad de selección del contratista, las cuales se desarrollan en el capítulo IV”.
Lo estipulado en los artículos 3° y 15° del Estatuto de Contratación, permite establecer que la ESE debió contemplar como criterio habilitante las ofertas económicas presentadas por los demás proponentes. Si bien es cierto dentro de la evaluación “EXPLORACIÓN DE MERCADO SOFTWARE SISTEMAS DE GESTIÓN”, se elaboró un comparativo de propuestas, el aspecto económico no se consideró al momento de realizar la selección.
Por su parte, en atención a lo establecido en el Manual de Contratación de Metrosalud, se puede concluir que, dado los hechos antes mencionados, se vulnera igualmente lo allí determinado por incumplimiento de los principios de economía y planeación, Estipulado en el numeral 1.6 PRINCIPIOS QUE RIGEN LA CONTRATACIÓN, ítem 12 y 14, respectivamente.
“12) En virtud del principio de economía, la Empresa Social del Estado deberá proceder con austeridad y eficiencia en el proceso de contratación y optimizar el uso del tiempo y demás recursos, procurando el más alto nivel de calidad en las actuaciones y la protección de los derechos de las personas.
14) En virtud del principio de planeación, la Empresa Social del Estado debe hacer durante la etapa de planeación el análisis de la perspectiva legal, comercial, financiera, organizacional, técnica y de riesgo del objeto a contratar. La Entidad Estatal debe dejar constancia de este análisis en los documentos del proceso.”
Así mismo, debió dar pleno cumplimiento a lo demandado en Estatuto de Contratación, Artículo 27 - Evaluación; pues en el expediente contractual no se encontró evidencia documental de haber realizado evaluación de los criterios jurídicos y financieros, a sabiendas que son requisitos habilitantes. Como se colige de todo lo antes mencionado la E.S.E no adelantó el proceso de selección con atención al artículo señalado. “Las propuestas serán evaluadas incluyendo como requisitos habilitantes los criterios jurídicos y financieros, los cuales de no cumplirse serán causales de rechazo de la propuesta; adicionalmente se realizará el análisis técnico de las propuestas de conformidad con las condiciones previamente establecidas. Aquellos procesos contractuales que superen los 300 salarios mínimos legales mensuales vigentes, deberán ser presentados al Comité de Recomendación y Adquisición para la Contratación de METROSLAUD, el cual recomendará o no al ordenador del gasto la adjudicación.”
Durante la etapa precontractual (análisis de ofertas), Metrosalud debió tomar los valores sin IVA ofrecidos por la firma Isolucion, para los cuatro (4) módulos solicitados por Metrosalud; con lo cual el valor mes de arrendamiento del software sería de $3’100.000; en tanto que el valor mes contratado con la firma ALMERA INFORMATION MANAGEMENT S.A.S es de $5’290.000; la diferencia entre la propuesta y el valor contratado es de $2’190.000 por mes.
Las irregularidades antes descritas, obedecen a la falta de aplicación rigurosa de las normas y principios que en materia contractual rigen a Metrosalud. Normas estás que se conciben para garantizar la gestión pública bajo lineamientos de economía, eficiencia y eficacia.</t>
    </r>
  </si>
  <si>
    <r>
      <rPr>
        <b/>
        <sz val="9"/>
        <rFont val="Century Gothic"/>
        <family val="2"/>
      </rPr>
      <t>Pago de contrato sin el cumplimiento del objeto</t>
    </r>
    <r>
      <rPr>
        <sz val="9"/>
        <rFont val="Century Gothic"/>
        <family val="2"/>
      </rPr>
      <t xml:space="preserve">: </t>
    </r>
    <r>
      <rPr>
        <sz val="9"/>
        <color rgb="FF000000"/>
        <rFont val="Century Gothic"/>
        <family val="2"/>
      </rPr>
      <t xml:space="preserve">La ESE Metrosalud suscribió el </t>
    </r>
    <r>
      <rPr>
        <b/>
        <sz val="9"/>
        <color rgb="FF000000"/>
        <rFont val="Century Gothic"/>
        <family val="2"/>
      </rPr>
      <t>contrato Nro. 1373</t>
    </r>
    <r>
      <rPr>
        <sz val="9"/>
        <color rgb="FF000000"/>
        <rFont val="Century Gothic"/>
        <family val="2"/>
      </rPr>
      <t xml:space="preserve"> de 2019, con la firma “Los Abogados y Consultores S.A.S.” cuyo objeto era la “Prestación de servicios profesionales para la recuperación de la cartera corriente o morosa del FOSYGA actualmente ADRES en las etapas prejurídica y jurídica representando la ESE Metrosalud, por valor de $30.000.000. El contratista no cumplió con el objeto del contrato toda vez que solo se pudo evidenciar, que realizó como única actividad el trámite de un oficio de solicitud de una medida cautelar, ante la </t>
    </r>
    <r>
      <rPr>
        <i/>
        <sz val="9"/>
        <color rgb="FF000000"/>
        <rFont val="Century Gothic"/>
        <family val="2"/>
      </rPr>
      <t xml:space="preserve">Comisión Interamericana de Derechos Humanos –Sistema OEA, </t>
    </r>
    <r>
      <rPr>
        <sz val="9"/>
        <color rgb="FF000000"/>
        <rFont val="Century Gothic"/>
        <family val="2"/>
      </rPr>
      <t xml:space="preserve">por la cual la ESE canceló la suma de $23.800.000 incluido IVA., la cual estaba inmersa dentro de las obligaciones del contratista, además no se dio ninguna recuperación de cartera y no se evidencia el cumplimiento de las obligaciones pactadas en el contrato, situación que es constitutiva de un presunto detrimento patrimonial por supuesta violación del principio de eficacia contemplado en el artículo octavo de la Ley 42 de 1993, toda vez que no se cumplió con las metas y fines propuestos en el objeto del contrato, pues se pagó la suma de $23.800.000 por el trámite de un oficio de solicitud de una medida cautelar ante la </t>
    </r>
    <r>
      <rPr>
        <i/>
        <sz val="9"/>
        <color rgb="FF000000"/>
        <rFont val="Century Gothic"/>
        <family val="2"/>
      </rPr>
      <t>Comisión Interamericana de Derechos Humanos –Sistema OEA</t>
    </r>
    <r>
      <rPr>
        <sz val="9"/>
        <color rgb="FF000000"/>
        <rFont val="Century Gothic"/>
        <family val="2"/>
      </rPr>
      <t xml:space="preserve">, situación que se presenta por la falta de cumplimiento de las funciones por parte del Supervisor del contrato, al autorizar un pago sin justificación alguna, incumpliendo con lo dispuesto en inciso primero del </t>
    </r>
    <r>
      <rPr>
        <i/>
        <sz val="9"/>
        <color rgb="FF000000"/>
        <rFont val="Century Gothic"/>
        <family val="2"/>
      </rPr>
      <t xml:space="preserve"> </t>
    </r>
    <r>
      <rPr>
        <sz val="9"/>
        <color rgb="FF000000"/>
        <rFont val="Century Gothic"/>
        <family val="2"/>
      </rPr>
      <t>artículo 84 de la Ley 1474 de 2011, que dispone</t>
    </r>
    <r>
      <rPr>
        <i/>
        <sz val="9"/>
        <color rgb="FF000000"/>
        <rFont val="Century Gothic"/>
        <family val="2"/>
      </rPr>
      <t>: “FACULTADES Y DEBERES DE LOS SUPERVISORES Y LOS INTERVENTORES. La supervisión e interventoría contractual implica el seguimiento al ejercicio del cumplimiento obligacional por la entidad contratante sobre las obligaciones a cargo del contratista” (…),</t>
    </r>
    <r>
      <rPr>
        <sz val="9"/>
        <color rgb="FF000000"/>
        <rFont val="Century Gothic"/>
        <family val="2"/>
      </rPr>
      <t xml:space="preserve"> </t>
    </r>
  </si>
  <si>
    <r>
      <rPr>
        <b/>
        <sz val="9"/>
        <rFont val="Century Gothic"/>
        <family val="2"/>
      </rPr>
      <t>Pago de servicios de salud sin la suscripción de contrato</t>
    </r>
    <r>
      <rPr>
        <sz val="9"/>
        <rFont val="Century Gothic"/>
        <family val="2"/>
      </rPr>
      <t xml:space="preserve">: </t>
    </r>
    <r>
      <rPr>
        <b/>
        <sz val="9"/>
        <rFont val="Century Gothic"/>
        <family val="2"/>
      </rPr>
      <t>En el contrato sindical Nro. 1573</t>
    </r>
    <r>
      <rPr>
        <sz val="9"/>
        <rFont val="Century Gothic"/>
        <family val="2"/>
      </rPr>
      <t xml:space="preserve"> de 2019, suscrito con Cirujanos de Colombia Sindicato de Gremio, cuyo objeto fue "Prestación de servicios especializados en el proceso de cirugía general para realizar servicios de consulta externa especializada, urgencias, rondas, procedimientos e intervenciones quirúrgicas en la Unidad Hospitalaria de Belén y/o en la UH donde la ESE Metrosalud requiera de sus servicios". El plazo de ejecución del contrato fue: "hasta el 31 de diciembre de 2019, y a partir de la fecha de notificación a Cirujanos de Colombia de la aprobación de las garantías". La fecha de suscripción del contrato y notificación fue el 6 de marzo de 2019, revisados los cuadros de turnos y las facturas de cobro presentadas por el contratista, se observó que se facturaron servicios y se pagaron desde 01 al 05 de marzo de 2019, por valor de $39.643.824, fechas por fuera del término del contrato.
Lo anterior por falta de planeación, control y supervisión, vulnerando los términos los términos pactados en el contrato; situación que puede generar pagos indebidos y sin soporte.</t>
    </r>
  </si>
  <si>
    <r>
      <rPr>
        <b/>
        <sz val="9"/>
        <rFont val="Century Gothic"/>
        <family val="2"/>
      </rPr>
      <t>Deficiencias en la rendición de los Formatos de los planes de mejoramiento únicos y litigios y demandas</t>
    </r>
    <r>
      <rPr>
        <sz val="9"/>
        <rFont val="Century Gothic"/>
        <family val="2"/>
      </rPr>
      <t xml:space="preserve">: En la revisión del módulo de anexos adicionales, se evidenció que los formatos utilizados por la ESE durante el año 2019 y lo transcurrido del 2020, para rendir los Planes de Mejoramiento Únicos y Litigios y Demandas en la Plataforma Gestión Transparente, se encuentran desactualizados, pese a que al entrar en vigencia la nueva Resolución 079 del 12 de junio de 2019, versión 9, la Entidad tuvo conocimiento de la modificación toda vez que la Contraloría envió a los Sujetos de Control la Resolución y los nuevos formatos. 
La ESE Metrosalud rindió el “Plan de Mejoramiento Único, Auditoria Activos Fijos”, “Plan de Mejoramiento Único Consolidado”, “Copia del Plan de Mejoramiento CGM definitivo 21022020” y “Formulación Plan Único de Mejoramiento CGM Auditoria Especial Contratación para el COVID-19 2020 Vigencia 2020”, en el formato FP AR 03 Versión 06; todos ellos se debieron haber rendido en el formato el F-CF-RC-004. 
De otro lado, la ESE Metrosalud, el 17 de febrero de 2020, rindió el informe de Litigios y Demandas en el Formato FP AR 04 Versión 06, y debió haberlo rendido en el formato “F-CF-RC-011 Informe de Litigios y Demandas”. 
Estas inconsistencias se presentan por debilidades en los controles para el ingreso de la información al aplicativo de Gestión Transparente, incumpliendo la Resolución 079 de 2019, afectando la calidad de la información rendida, lo que podría generar incertidumbre en la información rendida y sanciones por el incumplimiento de la normativa aplicable. 
</t>
    </r>
  </si>
  <si>
    <r>
      <rPr>
        <b/>
        <sz val="9"/>
        <rFont val="Century Gothic"/>
        <family val="2"/>
      </rPr>
      <t>Inconsistencias en la</t>
    </r>
    <r>
      <rPr>
        <b/>
        <sz val="9"/>
        <color rgb="FFFF0000"/>
        <rFont val="Century Gothic"/>
        <family val="2"/>
      </rPr>
      <t xml:space="preserve"> </t>
    </r>
    <r>
      <rPr>
        <b/>
        <sz val="9"/>
        <rFont val="Century Gothic"/>
        <family val="2"/>
      </rPr>
      <t>Rendición de Cuentas</t>
    </r>
    <r>
      <rPr>
        <sz val="9"/>
        <rFont val="Century Gothic"/>
        <family val="2"/>
      </rPr>
      <t xml:space="preserve">: En la rendición de cuentas realizada en el aplicativo Gestión Transparente GT, se registra la información relacionada con el proyecto 002013001-2019 - “Gestionar la Red (Gastos de funcionamiento)”; pero al cruzar esta información con el Plan de Desarrollo y el Plan de Acción se observa que este proyecto no está incluido como uno de los proyectos. Igualmente, en el Plan de Desarrollo y Plan de Acción 2019 contemplaron el programa: “Gestión de la Tecnología, la información y la comunicación”, el cual hace parte de la línea estratégica 4, y que se desarrollaría a través de seis (6) proyectos; no obstante, en la información rendida a la Contraloría General de Medellín, lo registra como un único proyecto con el mismo nombre “Gestión de la Tecnología, la información y la comunicación”. Lo anterior incumpliendo lo establecido en la Resolución 079 de 2019, en términos de calidad y veracidad de la información suministrada durante una vigencia; situación que se presenta por debilidades en los controles interno inherentes a los procesos de la entidad, lo cual dificulta las labores de auditoría e impide hacer una medición correcta del cumplimiento de las metas, los recursos, la eficiencia y la eficacia, entre otros. Se configura en una </t>
    </r>
  </si>
  <si>
    <r>
      <rPr>
        <b/>
        <sz val="9"/>
        <rFont val="Century Gothic"/>
        <family val="2"/>
      </rPr>
      <t>Deficiencias en la rendición de cuentas</t>
    </r>
    <r>
      <rPr>
        <sz val="9"/>
        <rFont val="Century Gothic"/>
        <family val="2"/>
      </rPr>
      <t>: En el Módulo Planes de Acción y Desarrollo, se debió registrar todos los proyectos a ejecutarse durante la vigencia 2019 y se debió actualizar esta información de acuerdo con los cambios aprobados al Plan de Desarrollo de Metrosalud. En este orden de ideas, se debió actualizar a fin de identificar los recursos presupuestales asignados a cada proyecto, e ingresar proyectos nuevos que no habían sido considerados en un principio. 
En el anexo 3 “Informe de Interventoría o Supervisión”, enviado por correo electrónico el día 16 de julio de 2020, ya que éste no reposa físicamente en el expediente contractual. Se lee en el ítem “Aspectos Técnicos Durante el Desarrollo del Contrato:
“Con Este contrato se ejecuta como parte del proyecto “Sistema de apoyo en Procesos Y herramientas de soporte BPM” planteado en el Plan Estratégico de Sistemas definido para el 2019 en el plan de acción institucional en la Línea Gestión de la Tecnología la Información y la Comunicación en el proyecto de Desarrollo de nuevas funcionalidades y actividad “Desarrollar e implementar mejoras administrativas”.  
No obstante, en la información rendida a la Contraloría General de Medellín en el aplicativo Gestión Transparente, no inscriben dicho proyecto con ese nombre; lo registraron con el nombre “Gestión de la Tecnología, la información y la comunicación”, y con el código 002008001-2019. 
Según lo dispuesto en la Resolución No 079 del 12 de junio de 2019 por medio de la cual se expide la versión 9 sobre la Rendición y Revisión de la Cuenta e Informes para el Municipio de Medellín, sus entidades descentralizadas y demás entidades y personas de manejan fondos, bienes o recursos donde tenga interés el Municipio de Medellín o dichas entidades descentralizadas, sobre las cuales la Contraloría General de Medellín ejerce control fiscal; en el artículo 13 se establece que, la información que se debe rendir, mediante el sistema de información “Gestión Transparente”; que para el caso de la información contractual de la ESE Metrosalud, ésta debe reportar en los Módulos: Planes de Acción y Desarrollo, Contratación, y Anexos Adicionales.
Los hechos relacionados evidencian incumplimiento a lo establecido “Artículo Séptimo. Medio para la rendición de la información” de la Resolución 079 de 2019, en términos de calidad y veracidad de la información suministrada durante una vigencia, lo anterior dificulta la labor auditora, pues impide realizar una evaluación técnica. Así mismo, no permite hacer una medición técnica a partir de datos reales, dificultando la trazabilidad que se efectúa desde la plataforma a los planes, programas, proyectos, presupuesto y pagos de contratos; no se pudo realizar en su totalidad, pues o no hay datos o no son confiables.
Como efecto del incumplimiento detectado, la ESE Metrosalud se estaría exponiendo, a la imposición de medidas correccionales o sanciones de conformidad con la Ley 42 de 1993 en su artículo 101, por no disponer de manera oportuna en el Sistema de Información Gestión Transparente todos los datos que se deben rendir a la Contraloría General de Medellín, de acuerdo con lo previsto en el Capítulo IV y V de la Resolución No. 079 de 2019, en el que se determina el medio, la forma y el término de presentación de la cuenta e informes.</t>
    </r>
  </si>
  <si>
    <r>
      <rPr>
        <b/>
        <sz val="9"/>
        <rFont val="Century Gothic"/>
        <family val="2"/>
      </rPr>
      <t>Deficiencias en la rendición de cuentas</t>
    </r>
    <r>
      <rPr>
        <sz val="9"/>
        <rFont val="Century Gothic"/>
        <family val="2"/>
      </rPr>
      <t>: En la rendición de cuentas realizada por la Entidad de Salud en el aplicativo Gestión Transparente, consultada el 10 de agosto de 2020, durante el ejercicio auditor; se pudo constatar que el contrato 434 de 2019 celebrado con NETX SAS por valor de $654.000.000 se asoció al proyecto “Gestionar la red (gastos de funcionamiento)”. Sin embargo, en el Plan de Desarrollo y en el Plan de Acción 2019, no figura ningún proyecto con ese nombre.
Lo anterior, contraviene lo dispuesto en la Resolución No 079 del 12 de junio de 2019 por medio de la cual se expide la versión 9 sobre la Rendición y Revisión de la Cuenta e Informes para el Municipio de Medellín, sus entidades descentralizadas y demás entidades y personas de manejan fondos, bienes o recursos donde tenga interés el Municipio de Medellín o dichas entidades descentralizadas, sobre las cuales la Contraloría General de Medellín ejerce control fiscal; en el artículo 13 se establece que, la información que se debe rendir, mediante el aplicativo Gestión Transparente; que para el caso de la información contractual de la ESE Metrosalud, ésta debe reportar en los Módulos: Planes de Acción y Desarrollo, Contratación, y Anexos Adicionales.
En el Módulo Planes de Acción y Desarrollo, no se registraron todos los proyectos a ejecutarse durante la vigencia 2019 y no se actualizó esta información de acuerdo con los cambios aprobados al plan de desarrollo de Metrosalud. En orden de ideas, se debe actualizar permanentemente los recursos presupuestales asignados a cada proyecto, e ingresar proyectos nuevos que no habían sido considerados en un principio. 
Como resultado de esta observación, Metrosalud se expone así a la imposición de medidas sancionatorias, de conformidad con la Ley 42 de 1993 en el artículo 101; por no disponer de manera precisa y oportuna en Gestión Transparente todos los datos e información que se deben rendir a la Contraloría General de Medellín de acuerdo con lo previsto en el Capítulo IV de la Resolución No. 079 de 2019, en el que se determina el medio, la forma y el término de presentación de la cuenta e informes. Adicionalmente la falta de información dificulta la labor auditora, pues impide realizar una evaluación técnica y objetiva. La trazabilidad que se efectúa desde la plataforma, a los planes, programas, proyectos, presupuesto y pagos de contratos, no se pudo realizar en su totalidad, pues o no hay datos registrados o estándolo no son confiables</t>
    </r>
  </si>
  <si>
    <r>
      <rPr>
        <b/>
        <sz val="9"/>
        <rFont val="Century Gothic"/>
        <family val="2"/>
      </rPr>
      <t>Deficiencias en la rendición de cuentas</t>
    </r>
    <r>
      <rPr>
        <sz val="9"/>
        <rFont val="Century Gothic"/>
        <family val="2"/>
      </rPr>
      <t>: En la rendición de cuentas realizada en el aplicativo Gestión Transparente, se registra información referente al proyecto 002013001-2019 - “Gestionar la Red (Gastos de funcionamiento)”; no obstante, este proyecto no está incluido en el Plan de Desarrollo, ni en el Plan de Acción como uno de los proyectos. 
En el Módulo Planes de Acción y Desarrollo, se debió registrar todos los proyectos a ejecutarse durante la vigencia 2019 y se debió actualizar esta información de acuerdo con los cambios aprobados al plan de desarrollo y de acción de Metrosalud. En este orden de ideas, se debe actualizar permanentemente los recursos presupuestales asignados a cada proyecto, e ingresar proyectos nuevos que no habían sido considerados en un principio.
Lo observado anteriormente, evidencia irregularidades en la rendición de la cuenta, de acuerdo con lo estipulado en la Resolución 079 de 2019, la empresa de salud se expone a la imposición de medidas correccionales o sanciones de conformidad con la Ley 42 de 1993 en su artículo 101, por no disponer de manera oportuna en el aplicativo GT todos los datos e información que se deben rendir a la Contraloría General de Medellín de acuerdo con lo previsto en el Capítulo IV de la Resolución No. 079 de 2019, en el que se determina el medio, la forma y el término de presentación de la cuenta e informes. 
Igualmente se dificulta la labor auditora, pues impide realizar una evaluación técnica y objetiva, por no disponer de información confiable y veraz con la realidad. También La trazabilidad que se efectúa desde la plataforma, a los planes, programas, proyectos, presupuesto y pagos de contratos, no se pudo realizar en su totalidad, pues o no hay datos registrados o estándolo no son confiables, esto implica que no se pueda medir el cumplimiento de las metas, de los recursos, la eficiencia y la eficacia, entre otros.</t>
    </r>
  </si>
  <si>
    <r>
      <rPr>
        <b/>
        <sz val="9"/>
        <rFont val="Century Gothic"/>
        <family val="2"/>
      </rPr>
      <t>Incumplimiento del criterio 7.2.3 segregación en la fuente Resolución 1164 de 2002 en la Unidad Hospitalaria de Belén</t>
    </r>
    <r>
      <rPr>
        <sz val="9"/>
        <rFont val="Century Gothic"/>
        <family val="2"/>
      </rPr>
      <t>:
- En el área de vacunación, banco de sangre, laboratorio y análisis, entre otras, los recipientes de residuos sólidos hospitalarios no están en su mayoría rotuladas con el nombre del departamento de origen o área de servicio donde provienen o pertenecen.
- En el cuarto de disposición central de la Unidad Hospitalaria de Belén, el carro basculante se encontraba sin la tapa correspondiente y las bolsas superaban su capacidad.
- Gran porcentaje de</t>
    </r>
    <r>
      <rPr>
        <b/>
        <sz val="9"/>
        <rFont val="Century Gothic"/>
        <family val="2"/>
      </rPr>
      <t xml:space="preserve"> recipientes para residuos biodegradables y ordinarios</t>
    </r>
    <r>
      <rPr>
        <sz val="9"/>
        <rFont val="Century Gothic"/>
        <family val="2"/>
      </rPr>
      <t xml:space="preserve"> sin tapa, lo mismo que los recipientes para residuos peligrosos, los cuales están con pedales en mal estado.
- Recipientes sin rotulación, bolsas sin rotularen situ previo a su acarreo, recipientes no aptos de acuerdo a su capacidad, recipientes sin bolsa, en zona de parto bolsas de residuos hospitalarios en el piso, recipiente verde sin rotulación, en baño de partos recipiente rojo sin rotular y lleno.</t>
    </r>
  </si>
  <si>
    <r>
      <rPr>
        <b/>
        <sz val="9"/>
        <rFont val="Century Gothic"/>
        <family val="2"/>
      </rPr>
      <t>Incumplimiento del criterio 7.2.3 segregación en la fuente Resolución 1164 de 2002 en la Unidad Hospitalaria de Belén</t>
    </r>
    <r>
      <rPr>
        <sz val="9"/>
        <rFont val="Century Gothic"/>
        <family val="2"/>
      </rPr>
      <t xml:space="preserve">:
- Falta equipo extintor en el área de disposición </t>
    </r>
    <r>
      <rPr>
        <b/>
        <sz val="9"/>
        <rFont val="Century Gothic"/>
        <family val="2"/>
      </rPr>
      <t>central de residuos reciclables</t>
    </r>
  </si>
  <si>
    <r>
      <rPr>
        <b/>
        <sz val="9"/>
        <rFont val="Century Gothic"/>
        <family val="2"/>
      </rPr>
      <t>Incumplimiento del criterio 7.2.3 segregación en la fuente Resolución 1164 de 2002 en la Unidad Hospitalaria de Belén</t>
    </r>
    <r>
      <rPr>
        <sz val="9"/>
        <rFont val="Century Gothic"/>
        <family val="2"/>
      </rPr>
      <t xml:space="preserve">:
- Segregación inadecuada de los </t>
    </r>
    <r>
      <rPr>
        <b/>
        <sz val="9"/>
        <rFont val="Century Gothic"/>
        <family val="2"/>
      </rPr>
      <t>residuos en la estación de enfermería</t>
    </r>
    <r>
      <rPr>
        <sz val="9"/>
        <rFont val="Century Gothic"/>
        <family val="2"/>
      </rPr>
      <t xml:space="preserve"> del piso con recipiente gris que contenía residuos ordinarios. En el baño privado de enfermería de evidenció recipiente verde con tapabocas.
- En puntos ecológico recipientes verdes con bolsas de residuos ordinarios en su interior, de otras áreas asistenciales. En la estación de enfermería de hospitalización recipiente gris con residuos ordinarios en su interior, además el recipiente usado para residuos químicos contenía una bata desechable de residuos biosanitarios.</t>
    </r>
  </si>
  <si>
    <r>
      <rPr>
        <b/>
        <sz val="9"/>
        <rFont val="Century Gothic"/>
        <family val="2"/>
      </rPr>
      <t>Incumplimiento de algunos criterios establecidos en la resolución 1164 de 2002, en la Unidad Hospitalaria Castilla</t>
    </r>
    <r>
      <rPr>
        <sz val="9"/>
        <rFont val="Century Gothic"/>
        <family val="2"/>
      </rPr>
      <t>:
- En el área de vacunación, sótano, auditorio, farmacia, consultorios, entre otros, los recipientes de residuos sólidos hospitalarios no están en su mayoría, rotuladas con el nombre del departamento de origen o área de servicio donde proviene o pertenecen tal como se evidencia en los registros fotográficos.
- Gran porcentaje de recipientes para</t>
    </r>
    <r>
      <rPr>
        <b/>
        <sz val="9"/>
        <rFont val="Century Gothic"/>
        <family val="2"/>
      </rPr>
      <t xml:space="preserve"> residuos biodegradables y ordinarios</t>
    </r>
    <r>
      <rPr>
        <sz val="9"/>
        <rFont val="Century Gothic"/>
        <family val="2"/>
      </rPr>
      <t xml:space="preserve"> sin tapa, lo mismo que los recipientes para residuos peligrosos, los cuales están con pedales en mal estado, lo que genera un riesgo para el personal tanto interna, como externo.</t>
    </r>
  </si>
  <si>
    <r>
      <rPr>
        <b/>
        <sz val="9"/>
        <rFont val="Century Gothic"/>
        <family val="2"/>
      </rPr>
      <t>Incumplimiento de algunos criterios establecidos en la resolución 1164 de 2002, en la Unidad Hospitalaria Castilla</t>
    </r>
    <r>
      <rPr>
        <sz val="9"/>
        <rFont val="Century Gothic"/>
        <family val="2"/>
      </rPr>
      <t xml:space="preserve">:
- </t>
    </r>
    <r>
      <rPr>
        <b/>
        <sz val="9"/>
        <rFont val="Century Gothic"/>
        <family val="2"/>
      </rPr>
      <t>Falta de equipo extintor</t>
    </r>
    <r>
      <rPr>
        <sz val="9"/>
        <rFont val="Century Gothic"/>
        <family val="2"/>
      </rPr>
      <t xml:space="preserve"> en esta área de disposición central y presenta humedad en una de las paredes.</t>
    </r>
  </si>
  <si>
    <r>
      <rPr>
        <b/>
        <sz val="9"/>
        <rFont val="Century Gothic"/>
        <family val="2"/>
      </rPr>
      <t>Incumplimiento de algunos criterios establecidos en la resolución 1164 de 2002, en la Unidad Hospitalaria de Manrique</t>
    </r>
    <r>
      <rPr>
        <sz val="9"/>
        <rFont val="Century Gothic"/>
        <family val="2"/>
      </rPr>
      <t xml:space="preserve">:
- Que en el pasillo, laboratorio, odontología, consulta externa, farmacia, urgencias, entre otras, los recipientes de residuos hospitalarios no están en su mayoría rotuladas con el nombre del departamento de origen o área de servicio donde proviene o pertenecen tal como se evidencia en los registros fotográficos.
 - Gran porcentaje de recipientes para </t>
    </r>
    <r>
      <rPr>
        <b/>
        <sz val="9"/>
        <rFont val="Century Gothic"/>
        <family val="2"/>
      </rPr>
      <t>residuos biodegradables y ordinarios</t>
    </r>
    <r>
      <rPr>
        <sz val="9"/>
        <rFont val="Century Gothic"/>
        <family val="2"/>
      </rPr>
      <t xml:space="preserve"> sin tapa, lo mismo que los recipientes para residuos peligrosos, los cuales están con pedales en mal estado, lo que genera un riesgo para el personal tanto interna como externo.</t>
    </r>
  </si>
  <si>
    <r>
      <rPr>
        <b/>
        <sz val="9"/>
        <rFont val="Century Gothic"/>
        <family val="2"/>
      </rPr>
      <t>Incumplimiento de algunos criterios establecidos en la resolución 1164 de 2002, en la Unidad Hospitalaria de Manrique</t>
    </r>
    <r>
      <rPr>
        <sz val="9"/>
        <rFont val="Century Gothic"/>
        <family val="2"/>
      </rPr>
      <t xml:space="preserve">:
- En la terraza se encontró </t>
    </r>
    <r>
      <rPr>
        <b/>
        <sz val="9"/>
        <rFont val="Century Gothic"/>
        <family val="2"/>
      </rPr>
      <t>material depositado</t>
    </r>
    <r>
      <rPr>
        <sz val="9"/>
        <rFont val="Century Gothic"/>
        <family val="2"/>
      </rPr>
      <t>, lo cual puede generar la proliferación de vectores y roedores.</t>
    </r>
  </si>
  <si>
    <r>
      <rPr>
        <b/>
        <sz val="9"/>
        <rFont val="Century Gothic"/>
        <family val="2"/>
      </rPr>
      <t>Incumplimiento de algunos criterios establecidos en la resolución 1164 de 2002, en la Unidad Hospitalaria de Manrique</t>
    </r>
    <r>
      <rPr>
        <sz val="9"/>
        <rFont val="Century Gothic"/>
        <family val="2"/>
      </rPr>
      <t>:
- El</t>
    </r>
    <r>
      <rPr>
        <b/>
        <sz val="9"/>
        <rFont val="Century Gothic"/>
        <family val="2"/>
      </rPr>
      <t xml:space="preserve"> equipo extintor en esta área de disposición</t>
    </r>
    <r>
      <rPr>
        <sz val="9"/>
        <rFont val="Century Gothic"/>
        <family val="2"/>
      </rPr>
      <t xml:space="preserve"> central está vencido.</t>
    </r>
  </si>
  <si>
    <r>
      <rPr>
        <b/>
        <sz val="9"/>
        <rFont val="Century Gothic"/>
        <family val="2"/>
      </rPr>
      <t>Incumplimiento de algunos criterios establecidos en la resolución 1164 de 2002, en la Unidad Hospitalaria de Manrique</t>
    </r>
    <r>
      <rPr>
        <sz val="9"/>
        <rFont val="Century Gothic"/>
        <family val="2"/>
      </rPr>
      <t xml:space="preserve">:
- La Unidad hospitalaria cuenta con rutas de </t>
    </r>
    <r>
      <rPr>
        <b/>
        <sz val="9"/>
        <rFont val="Century Gothic"/>
        <family val="2"/>
      </rPr>
      <t>manejo interna de residuos</t>
    </r>
    <r>
      <rPr>
        <sz val="9"/>
        <rFont val="Century Gothic"/>
        <family val="2"/>
      </rPr>
      <t xml:space="preserve"> dentro del hospital, pero estos se encuentran desactualizados.</t>
    </r>
  </si>
  <si>
    <r>
      <rPr>
        <b/>
        <sz val="9"/>
        <color rgb="FF000000"/>
        <rFont val="Century Gothic"/>
        <family val="2"/>
      </rPr>
      <t xml:space="preserve">Compras no incluidas en el Plan de Anual de Adquisiciones año 2021 de la ESE Metrosalud. </t>
    </r>
    <r>
      <rPr>
        <sz val="9"/>
        <color rgb="FF000000"/>
        <rFont val="Century Gothic"/>
        <family val="2"/>
      </rPr>
      <t xml:space="preserve">Evaluado el </t>
    </r>
    <r>
      <rPr>
        <b/>
        <sz val="9"/>
        <color rgb="FF000000"/>
        <rFont val="Century Gothic"/>
        <family val="2"/>
      </rPr>
      <t>contrato 3781</t>
    </r>
    <r>
      <rPr>
        <sz val="9"/>
        <color rgb="FF000000"/>
        <rFont val="Century Gothic"/>
        <family val="2"/>
      </rPr>
      <t xml:space="preserve">-2020 celebrado entre la E.S.E. Metrosalud y la Cooperativa Especializada de Transporte Sertrans cuyo objeto fue “prestación de servicio de transporte para las actividades relacionadas en contrato interadministrativo de apoyo psicosocial y restablecimiento de derechos de niños, niñas y adolescentes y seguimiento a la implementación de la política pública”, con término de ejecución de 28 de julio de 2020 hasta el 26 de diciembre del 2020,  por valor de $918.738.275, IVA incluido, más adición por $224.000.000 y prórroga del primero de enero del 2021 al 31 de marzo del 2021, se encontró que el valor ejecutado en la vigencia 2021 más la adición ($224 millones en el 2021), no se  incluyó en el Plan Anual de Adquisiciones de la vigencia 2021, el cual no incluyó el concepto "Servicio de transporte (camionetas para el transporte de los profesionales)" que si se había incluido en el año 2020.  En el 2021 solo se incluye el concepto “Transporte de muestras de laboratorio, mantenimiento de ventiladores de transporte de las ambulancias”. Lo descrito, permite colegir que el servicio de transporte no estaba adecuadamente planeado y que el requerimiento que tenía la entidad no fue gestionado con la debida antelación. 
Lo expuesto, incumple lo establecido en el Manual de Contratación de la ESE Metrosalud, Acuerdo 252 de 2014, artículo 12: 
Plan Anual de Adquisiciones. La ESE METROSALUD elaborará el Plan Anual de Adquisiciones, que podrá actualizar de acuerdo a sus necesidades, el cual contendrá el listado de bienes y servicios que se pretende adquirir durante el año, acorde con las necesidades de la entidad y los recursos con que se cuente. El plan y sus actualizaciones deben ser publicados en la página web de Metrosalud y en el Sistema electrónico de contratación pública SECOP. 
Igualmente, se vulnera lo contemplado en el CAPITULO III: PLANEACION DE LA CONTRATACION, numeral “5.2.3.1. PLAN ANUAL DE ADQUISICIONES.  Evaluación y Seguimiento, toda vez que la entidad debió actualizar el Plan Anual de Adquisiciones, bajo uno de los criterios allí contemplados. Se vulnera igualmente lo preceptuado en la Resolución 5185 de 2013 del Ministerio de Salud, por medio de la cual se fijan los lineamientos para que las Empresas Sociales del Estado adopten el Estatuto de Contratación que regirá su actividad contractual, y que indica en su artículo 4, que en desarrollo de su actividad contractual las ESE deben dar cumplimiento al principio de planeación. 
Situaciones estas que se presentaron por la falta de articulación entre las dependencias responsables para la elaboración y ejecución del plan de transporte de la entidad; el cual debe contemplar con antelación las necesidades de la ESE Metrosalud, para posteriormente activar la cadena de suministro que dará respuesta efectiva a tal necesidad, lo cual afecta la adecuada planeación y la publicidad y transparencia que deben regir las actuaciones propias de la contratación con recursos públicos que adelanta la ESE METROSALUD. Configurándose como un Hallazgo administrativo.
</t>
    </r>
  </si>
  <si>
    <r>
      <rPr>
        <b/>
        <sz val="9"/>
        <color rgb="FF000000"/>
        <rFont val="Century Gothic"/>
        <family val="2"/>
      </rPr>
      <t xml:space="preserve">Deficiencias al elaborar los Formatos de las Actas de Recibo a Satisfacción. </t>
    </r>
    <r>
      <rPr>
        <sz val="9"/>
        <color rgb="FF000000"/>
        <rFont val="Century Gothic"/>
        <family val="2"/>
      </rPr>
      <t>En la revisión de la información rendida a la Contraloría General de Medellín, correspondiente a los contratos objeto de la muestra de la auditoría Financiera y de Gestión, vigencia 2020, celebrados por la ESE Metrosalud (</t>
    </r>
    <r>
      <rPr>
        <b/>
        <sz val="9"/>
        <color rgb="FF000000"/>
        <rFont val="Century Gothic"/>
        <family val="2"/>
      </rPr>
      <t>contratos N°0418-2020; N°0419-2020; N°0420-2020; N°1418-2020; N°1234-2020; N°1732-2020; N°2147-2020; N°2601-2020; N°356-2020; N°357-2020; N°423-2020; N°942-2020; N°1114-2020; N°1718-2020; N°2837-2020; N°2816-2020; N°3781-2020; N°2974-2020; N°4513-2020; N°2838-2020; N°6232-2020; N°417-2020; N°6269-2020 y N°1425-2020</t>
    </r>
    <r>
      <rPr>
        <sz val="9"/>
        <color rgb="FF000000"/>
        <rFont val="Century Gothic"/>
        <family val="2"/>
      </rPr>
      <t>), se evidenció que los formatos actas de recibo a satisfacción y/o autorización de pago, no se están elaborando en su totalidad con la información requerida según la última versión, concretamente en lo relativo al número del Registro Presupuestal por el cual se autoriza el pago de la factura al proveedor o prestador del servicio. 
Con lo anterior, se incumple lo establecido en los artículos 13 y 20 de la Resolución 079 de 2019, de la Contraloría General de Medellín, que reglamenta la Rendición y Revisión de la Cuenta e Informes para el Municipio de Medellín y sus entidades descentralizadas; así como el artículo 101 de la Ley 42 de 1993, que dispone: 
 “Los contralores impondrán multas a los servidores públicos y particulares que manejen fondos o bienes del Estado, hasta por el valor de cinco (5) salarios devengados por el sancionado a quienes; no rindan las cuentas e informes exigidos
o no lo hagan en la forma y oportunidad establecidos para ellas…de cualquier manera entorpezcan o impidan el cabal cumplimiento de las funciones asignadas a las contralorías o no les suministren oportunamente las informaciones solicitadas…” 
Igualmente, se incumple con lo dispuesto en el literal g) del artículo 81 del Decreto 403 de 2020 que expresa: “No rendir o presentar las cuentas e informes exigidos ordinariamente, o no hacerlo en la forma y oportunidad establecidas por los órganos de control fiscal en desarrollo de sus competencias”. 
Así mismo, se incumple con el Manual de Supervisión e interventoría Código: MA0701010214. Versión: 02. Vigente a partir de: 11/07/2014. RESPONSABILIDADES DE LOS INTERVENTORES Y SUPERVISORES. 1. Funciones administrativas. 3 Funciones Financieras. 
Estas inconsistencias se presentan por debilidades en los controles al momento de elaborar el acta de recibo a satisfacción, afectando la calidad de la información rendida, lo que genera incertidumbre para el ejercicio del control fiscal y la ESE podría exponerse a sanciones por el incumplimiento de la normativa aplicable que rige la materia</t>
    </r>
  </si>
  <si>
    <r>
      <rPr>
        <b/>
        <sz val="9"/>
        <color rgb="FF000000"/>
        <rFont val="Century Gothic"/>
        <family val="2"/>
      </rPr>
      <t>Deficiencias en la información de los Formatos Órdenes de Pago de los Contratos de la ESE Metrosalud Vigencia 2020</t>
    </r>
    <r>
      <rPr>
        <sz val="9"/>
        <color rgb="FF000000"/>
        <rFont val="Century Gothic"/>
        <family val="2"/>
      </rPr>
      <t>. En la revisión de la información rendida a la Contraloría General de Medellín, correspondiente a los contratos objeto de la muestra de la auditoría Financiera y de Gestión, vigencia 2020, celebrados por la ESE Metrosalud (</t>
    </r>
    <r>
      <rPr>
        <b/>
        <sz val="9"/>
        <color rgb="FF000000"/>
        <rFont val="Century Gothic"/>
        <family val="2"/>
      </rPr>
      <t>contratos N°0418-2020; N°0419-2020; N°0420-2020; N°1418-2020; N°1234-2020; N°1732-2020; N°2147-2020; N°2601-2020; N°356-2020; N°357-2020; N°423-2020; N°942-2020; N°1114-2020; N°1718-2020; N°2837-2020; 
N°2816-2020; N°3781-2020; N°2974-2020; N°4513-2020; N°2838-2020; N°6232-2020; N°417-2020; N°6269-2020 y N°1425-2020</t>
    </r>
    <r>
      <rPr>
        <sz val="9"/>
        <color rgb="FF000000"/>
        <rFont val="Century Gothic"/>
        <family val="2"/>
      </rPr>
      <t xml:space="preserve">), se evidenció que en el área de tesorería no se está incluyendo en el formato Orden de Pago, el rubro presupuestal que se afecta para el pago de la factura o facturas, lo que se presentó en la totalidad de los contratos seleccionados para realizar la Auditoria Financiera y de Gestión Vigencia 2020 a la ESE Metrosalud. 
Estas inconsistencias, llevan al incumplimiento de lo dispuesto en los artículos 13 y 20 de la Resolución 079 de 2019, de la Contraloría General de Medellín, por medio de la cual se expide la versión 9, respectivamente, sobre Rendición y Revisión de la Cuenta e Informes para el Municipio de Medellín y sus entidades descentralizadas; así mismo, se contraviene el artículo 101 de la Ley 42 de 1993, que dispone: 
 “Los contralores impondrán multas a los servidores públicos y particulares que manejen fondos o bienes del Estado, hasta por el valor de cinco (5) salarios devengados por el sancionado a quienes; no rindan las cuentas e informes exigidos o no lo hagan en la forma y oportunidad establecidos para ellas;… de cualquier manera entorpezcan o impidan el cabal cumplimiento de las funciones asignadas a las contralorías o no les suministren oportunamente las informaciones solicitadas…” 
Igualmente, se incumple con lo dispuesto en el literal g) del artículo 81 del Decreto 403 de 2020 que expresa: “No rendir o presentar las cuentas e informes exigidos ordinariamente, o no hacerlo en la forma y oportunidad establecidas por los órganos de control fiscal en desarrollo de sus competencias”. 
Las anteriores falencias, se presentan por debilidades en los controles al momento de elaborar la orden de pago mediante la cual se autoriza el correspondiente egreso, ya que el formato no tiene en cuenta la normativa vigente que rige la materia y no se diligencia la información completa, lo que afecta la calidad de la información rendida y dificulta el ejercicio del control fiscal para el equipo auditor, así como el control de recursos por parte de la misma entidad. 
</t>
    </r>
  </si>
  <si>
    <r>
      <rPr>
        <b/>
        <sz val="9"/>
        <color rgb="FF000000"/>
        <rFont val="Century Gothic"/>
        <family val="2"/>
      </rPr>
      <t>Incumplimiento de lo establecido en Ley 43 de diciembre 13 de 1990, que obliga a relacionar la tarjeta profesional</t>
    </r>
    <r>
      <rPr>
        <sz val="9"/>
        <color rgb="FF000000"/>
        <rFont val="Century Gothic"/>
        <family val="2"/>
      </rPr>
      <t xml:space="preserve">. Evaluados los </t>
    </r>
    <r>
      <rPr>
        <b/>
        <sz val="9"/>
        <color rgb="FF000000"/>
        <rFont val="Century Gothic"/>
        <family val="2"/>
      </rPr>
      <t>contratos celebrados entre la E.S.E. Metrosalud y Fedsalud números: 419-2020, 420-2020, 1418-2020 y 1234-2020</t>
    </r>
    <r>
      <rPr>
        <sz val="9"/>
        <color rgb="FF000000"/>
        <rFont val="Century Gothic"/>
        <family val="2"/>
      </rPr>
      <t>, se evidenció que en el formato “Certificado de pago de Seguridad Social de la Revisora Fiscal de FEDSALUD”, no se registra el número de la tarjeta profesional, información requerida según la normativa vigente, dado que se observó en ellos, que la Profesional Revisora Fiscal en su lugar coloca el número de la cédula.
Incumpliendo lo establecido en Ley 43 de diciembre 13 de 1990, que obliga a relacionar la tarjeta profesional, por la cual se adiciona la Ley 145 de 1960, reglamentaria de la profesión de Contador Público y se dictan otras disposiciones; en el artículo 3 parágrafo 3 establece “En todos los actos profesionales, la firma del Contador Público deberá ir acompañado del número de su tarjeta profesional”, lo que también denota un incumplimiento de las obligaciones del Supervisor del contrato al inobservar lo dispuesto en el inciso primero del artículo 84 de la Ley 1474 del 2011, que dispone: “FACULTADES Y DEBERES DE LOS SUPERVISORES Y LOS INTERVENTORES la supervisión e interventoría contractual implica el seguimiento al ejercicio del cumplimiento obligacional por la entidad contratante sobre las obligaciones a cargo del contratista…” (…)”. 
Estas inconsistencias se presentan en el Área de Tesorería, por debilidades en los controles al momento de elaborar la orden de pago sin los requisitos establecidos en la normativa vigente, para autorizar la cancelación de la Factura al proveedor, lo que genera el riesgo de hecho.</t>
    </r>
  </si>
  <si>
    <t>Auditoría Financiera y de Gestión Vigencia 2023</t>
  </si>
  <si>
    <t>Subgerencia Administrativa y Financiera (Cartera y Gestión de Cobro)</t>
  </si>
  <si>
    <t>John Bairon Restrepo Jaramillo (Líder de Programa Cartera y Gestión de Cobro)</t>
  </si>
  <si>
    <t>Subgerencia Administrativa y Financiera (Tesorería, Facturación, Contabilidad, Cartera y Gestión de Cobro)</t>
  </si>
  <si>
    <t>AUDITORÍA FINANCIERA Y DE GESTIÓN VIGENCIA 2023</t>
  </si>
  <si>
    <t>Martha Cecilia Zuluaga Escobar (Director de Talento Humano)</t>
  </si>
  <si>
    <r>
      <t xml:space="preserve">Estado de las </t>
    </r>
    <r>
      <rPr>
        <b/>
        <u/>
        <sz val="13"/>
        <rFont val="Century Gothic"/>
        <family val="2"/>
      </rPr>
      <t>Acciones de Mejoramiento</t>
    </r>
    <r>
      <rPr>
        <b/>
        <sz val="13"/>
        <rFont val="Century Gothic"/>
        <family val="2"/>
      </rPr>
      <t xml:space="preserve"> Plan de Mejoramiento Único Contraloría Distrital de Medellín</t>
    </r>
  </si>
  <si>
    <r>
      <t xml:space="preserve">Estado de los </t>
    </r>
    <r>
      <rPr>
        <b/>
        <u/>
        <sz val="13"/>
        <rFont val="Century Gothic"/>
        <family val="2"/>
      </rPr>
      <t>Hallazgos</t>
    </r>
    <r>
      <rPr>
        <b/>
        <sz val="13"/>
        <rFont val="Century Gothic"/>
        <family val="2"/>
      </rPr>
      <t xml:space="preserve"> Plan de Mejoramiento Único Contraloría Distrital de Medellín</t>
    </r>
  </si>
  <si>
    <r>
      <t xml:space="preserve">Presunta Incidencia de los Hallazgos que continúan </t>
    </r>
    <r>
      <rPr>
        <b/>
        <u/>
        <sz val="13"/>
        <rFont val="Century Gothic"/>
        <family val="2"/>
      </rPr>
      <t>Abiertos</t>
    </r>
    <r>
      <rPr>
        <b/>
        <sz val="13"/>
        <rFont val="Century Gothic"/>
        <family val="2"/>
      </rPr>
      <t xml:space="preserve"> a la fecha</t>
    </r>
  </si>
  <si>
    <t>AUDITORÍA REGULAR VIGENCIA 2018</t>
  </si>
  <si>
    <t>GESTIÓN FISCAL - AUDITORÍA FINANCIERA Y DE GESTIÓN VIGENCIA 2021</t>
  </si>
  <si>
    <t>Auditoría Financiera y de Gestión Vigencia 2020</t>
  </si>
  <si>
    <t>Rendir de forma correcta y oportuna la información solicitada por la Contraloría Distrital de Medellín en el Sistema de Información Gestión Transparente (GT)</t>
  </si>
  <si>
    <t>Incorporar los hallazgos y acciones de mejora del plan de mejoramiento único de la Contraloría Distrital de Medellín 2017-2023 al Sistema de Gestión Integral - SGI – Almera, de acuerdo con las funcionalidades del módulo evaluación y mejoramiento para gestión de auditorías.
Producto esperado (evidencia a mostrar):
Archivo PDF o Excel del Plan de mejoramiento único de la Contraloría Distrital de Medellín 2017-2023 generado desde el Sistema de Gestión Integral (SGI) Almera.</t>
  </si>
  <si>
    <t>Mejorar la eficacia de los seguimientos realizados por la Oficina de Control Interno y Evaluación a las acciones del plan de mejoramiento único de la Contraloría Distrital de Medellín 2017-2023 a cargo de los líderes de proceso y sus equipos operativos, según lo dispuesto en la Resolución 0130 de 2024</t>
  </si>
  <si>
    <t>Presentar bimestralmente en el Comité Coordinador de Control Interno los resultados del seguimiento realizado por parte de la Oficina de Control Interno y Evaluación al plan de mejoramiento único de la Contraloría Distrital de Medellín 2017-2023, generando alertas para la toma de decisiones.
Producto esperado (evidencia a mostrar):
Actas de Comité Coordinador de Control Interno realizados desde octubre 2024 hasta agosto 2025</t>
  </si>
  <si>
    <t>Hallazgos por Auditoría</t>
  </si>
  <si>
    <t>Oficina de Control Interno y Evaluación, Oficina Jurídica, Gerencia</t>
  </si>
  <si>
    <t>Realizar seguimiento mensual a la ejecución del plan de mejoramiento único de la Contraloría Distrital de Medellín 2017-2023 en el Sistema de Gestión Integral Almera y en el formato F-CF-RC-018 PLAN MEJORAMIENTO ÚNICO, según lo dispuesto en la Resolución 0130 de 2024
Productos esperados (evidencias a mostrar):
1. Memorandos mensuales de notificación a las dependencias del seguimiento a realizar por parte de la Oficina de Control Interno y Evaluación
2. Archivos PDF o Excel mensuales generados desde el SGI Almera con registro del seguimiento realizado
3. Formato F-CF-RC-018 PLAN MEJORAMIENTO UNICO con registro mensual del seguimiento realizado.</t>
  </si>
  <si>
    <t>Socializar a los responsables de la rendición de la cuenta y sus equipos operativos el Documento técnico para el reporte de la información y soportes en el Sistema de Información Gestión Transparente (GT).
Productos esperados (evidencias a mostrar):
1. Registros de asistencia a las socializaciones (PE02 FR 437)
2. Ficha técnica de capacitación (PA02 FR 51) o Fichas técnicas de reuniones de socialización (PE02 FR 436)</t>
  </si>
  <si>
    <t>Evaluar la oportunidad en la Rendición de la Cuenta y presentar los resultados en el Comité de Gerencia para la toma de decisiones.
Productos esperados (evidencias a mostrar):
1. Informe de evaluación de la oportunidad en la rendición de cuenta febrero de 2025 
2. Acta de Comité de Gerencia de febrero de 2025, con registro de la presentación de los resultados de la evaluación y las decisiones tomadas.</t>
  </si>
  <si>
    <t>Documentar los lineamientos para el reporte de la información y soportes en el Sistema de Información Gestión Transparente (GT) de la Contraloría Distrital Medellín.
Producto esperado (evidencia a mostrar):
Documento técnico para el reporte de la información y soportes en el Sistema de Información Gestión Transparente (GT) aprobado y publicado en el SGI Almera</t>
  </si>
  <si>
    <t xml:space="preserve">Emitir acto administrativo por medio del cual el Gerente de la ESE Metrosalud relacione los cargos de los servidores públicos en quienes delegue la función y responsabilidad de rendir la cuenta en el Sistema de Información Gestión Transparente (GT), de acuerdo con lo dispuesto en la Resolución 0460 del 24 de abril de 2024 expedida por la Contraloría Distrital Medellín y las normas que la sustituyan, adicionen o modifiquen, y comunicarlo a los delegatarios para que procedan de conformidad.
Producto esperado (evidencia a mostrar):
1. Acto administrativo emitido por la Gerencia
2. Memorando de comunicación del acto administrativo a los delegatarios
</t>
  </si>
  <si>
    <t xml:space="preserve">Capacitar trimestralmente a los servidores designados como supervisores de contratos de la ESE Metrosalud en las responsabilidades y funciones relacionadas con la supervisión, vigilancia y control de la ejecucion de los contratos, mediante el idóneo seguimiento legal, técnico, administrativo y financiero, contenidas en el el Manual de Supervisión e Interventoría PA03 MA 03 y sus formatos relacionados, logrando una cobertura del 100% de los supervisores.
Productos esperados (evidencias a mostrar):
1. Base de datos de la totalidad de supervisores designados a octubre de 2024, y actualizada trimestralmente.
2. Registros trimestrales de asistencia a las capacitaciones (PE02 FR 437)
3. Ficha técnica de capacitación (PA02 FR 51) </t>
  </si>
  <si>
    <t>Mejorar el seguimiento técnico, administrativo, financiero, contable y jurídico realizado sobre el cumplimiento de los objetos de los contratos celebrados por la ESE Metrosalud en calidad de contratante.</t>
  </si>
  <si>
    <t>Verificar semestralmente, por parte de la Dirección de Contratación, la adherencia al Manual de Supervisión e Interventoría PA03 MA 03 a una muestra aleatoria de informes de supervisión de los contratos en ejecución, socializar con los responsables las oportunidades de mejora identificadas, y formular las acciones de mejoramiento requeridas.
Productos esperados (evidencias a mostrar):
1. Informes trimestrales de verificación de adherencia al Manual de Supervisión e Interventoría PA03 MA 03, con registro de las acciones tomadas para la corrección de las oportunidades de emjora identificadas
2. Registros trimestrales de asistencia a las socializaciones de los resultados (PE02 FR 437)</t>
  </si>
  <si>
    <t>Incorporar un control preventivo en el Procedimiento Supervisión de Contratos PA09 PR 128, que consiste en la verificación, por parte de la Dirección de Contratación, de los documentos que soportan la liquidación, previa a la firma del ordenador del gasto.
Productos esperados (evidencias a mostrar):
1. Procedimiento Supervisión de Contratos PA09 PR 128 ajustado (que incluya el punto de control descrito en la accion de mejora) y publicado en el SGI Almera
2. Formato Acta de Liquidación Bilateral PA03 FR 11 ajustado (que incluya el visto bueno descrito en la accion de mejora) y publicado en el SGI Almera</t>
  </si>
  <si>
    <t>Garantizar que los documentos que respaldan la liquidación de los contratos cumplan con lo establecido en el Manual de Supervisión e Interventoría PA03 MA 03.</t>
  </si>
  <si>
    <t>Ajustar el procedimiento de Supervisión de Contratos PA09 PR 128, complementado las tareas/actividades dirigidas a la declaratoria de incumplimiento del contrato por parte del supervisor del contrato al ordenador del gasto (Gerente), e incorporar un control, el cual consiste en la verificación por parte de la Dirección de Contratación de la viabilidad o procedencia de la aplicación de la sanción y/o incumplimiento.
Productos esperados (evidencias a mostrar):
Procedimiento Supervisión de Contratos PA09 PR 128 ajustado (que incluya la tarea/actividad y el punto de control descritos en la accion de mejora) y publicado en el SGI Almera</t>
  </si>
  <si>
    <t xml:space="preserve">Garantizar que en los contratos que presenten declaratoria de incumplimiento del mismo se proceda a aplicar las sanciones que haya lugar en los términos establecidos. </t>
  </si>
  <si>
    <t>Implementar un desarrollo tecnológico que permita la digitalización de la documentación contractual, (informes de supervisión, pólizas, actas de modificación, relación de pagos y facturas, etc) y la generación de informes para seguimiento al cumplimiento.
Producto esperado (evidencia a mostrar):
Desarrollo tecnológico implementado (capturas de pantalla detalladas)</t>
  </si>
  <si>
    <t>Garantizar la completitud de la información requerida durante todas las etapas contractuales en los contratos publicados en el SECOP II.</t>
  </si>
  <si>
    <t xml:space="preserve">Incorporar una validación en el el aplicativo Safix/ módulo de contratación/ forma Pcontrat, relacionado con el parámetro del porcentaje aplicado por pronto pago, deberá ser obligatoria la marcación y en caso de no presentarse el descuento se deberá marcar en cero.
Producto esperado (evidencia a mostrar:
Validaciones incorporadas al aplicativo Safix, modulo de contratación, forma Pcontrat (capturas de pantalla detalladas)
</t>
  </si>
  <si>
    <t xml:space="preserve">Benefeciarse de los descuentos por pronto pago otorgados por los proveedores de bienes y servicios, con el fin de evitar  riesgos por el no  pago oportuno. </t>
  </si>
  <si>
    <t>Ajustar el Procedimiento Supervisión de Contratos PA09 PR 128, que  incluya la actividad de enviar los informes de supervisión y demás novedades a la Dirección de Contratación.
Producto esperado (evidencia a mostrar):
Procedimiento Supervisión de Contratos PA09 PR 128, ajustado y publicado en el SGI Almera</t>
  </si>
  <si>
    <t>Garantizar el anälisis, y respuesta oportuna a los hallazgos realizados por los entes de vigilancia y control, que den cuenta clara y real del hecho.</t>
  </si>
  <si>
    <t xml:space="preserve">1. Diseñar e implementar con la oficina asesora de Planeacion y desarrollo organizacional una planilla de control de ingreso y salida diaria, para los funcionarios e las tercerias relacionads con la subgerecia de red de servicos.                                                           
 2. Incluir el formato en los documentos anexos del Manual de Supervisión e Interventoría de la ESE Metrosalud.                                     </t>
  </si>
  <si>
    <t>Javier Antonio Gutiérrez Rodas (Subgerente Red de Servicios)</t>
  </si>
  <si>
    <r>
      <t xml:space="preserve">Hallazgo 6 que corresponde a la observación 7 del informe preliminar. </t>
    </r>
    <r>
      <rPr>
        <b/>
        <sz val="9"/>
        <rFont val="Arial"/>
        <family val="2"/>
      </rPr>
      <t>Deficiencias en la rendición de la cuenta</t>
    </r>
    <r>
      <rPr>
        <sz val="9"/>
        <rFont val="Arial"/>
        <family val="2"/>
      </rPr>
      <t>. Se evidencian deficiencias en la rendición, presentación y rendición de información de la cuenta, a través del aplicativo Gestión Transparente, incumpliendo con lo establecido en la Resolución 170 de 18 de diciembre de 2017, hecho evidenciado en la rendición de los 1.proyectos de inversión que no tienen asociados los contratos celebrados, 2.la información que contiene el formato de litigios y demandas, no corresponde con la información reportada en los estados financieros en relación con las demandas laborales,3. los pagos de los contratos, aún no son asociados y reportados en el aplicativo de Gestión Transparente, 4.los estados de información financiera no fue rendido oportunamente en forma comparativa como lo indica la norma, el estado de la situación financiera a diciembre 31 de 2017 bajado del aplicativo Gestión Transparente, indica en el título, que esta rendido en pesos, pero en el mismo se evidencia que las cifras fueron presentadas en miles; situación que se presenta por falta de controles frente al funcionario encargado de rendir la información, lo que dificulta la labor de la Contraloría en el ejercicio del control fiscal. Hallazgo administrativo.</t>
    </r>
  </si>
  <si>
    <t>Auditoría de Cumplimiento Gestión Integral de los Activos Fijos - Vigencia 2023</t>
  </si>
  <si>
    <t>Formalizar por parte del  ordenador del gasto, la asignación de los  responsables de realizar el análisis y respuesta a los hallazgos de cada auditoría proveniente de los entes de vigilancia y control
.
Producto esperado (evidencia a mostrar):
Memorandos de asignación de responsables de dar respuesta a los hallazgos para cada una de las auditorías</t>
  </si>
  <si>
    <t xml:space="preserve">Fortalecer la adherencia al Manual de supervision e interventoria e la ESE Metrosalud </t>
  </si>
  <si>
    <t>Gestion Fiscal - Auditoria Financiera y de Gestion Vigencia 2021</t>
  </si>
  <si>
    <t xml:space="preserve">Verificar semestralmente la completitud de la información durante todas las etapas contractuales a una muestra aleatoria de los contratos publicados en SECOP II. 
Producto esperado (evidencia a mostrar):
Informes semestrales de verificación de la completitud de la información durante todas las etapas contractuales.
</t>
  </si>
  <si>
    <t xml:space="preserve">1. Solicitar a direccion administrativa al momento de la designacion de supervision de contratos la capacitación personalizada en el Manual de Supervisión e Interventoría de la ESE Metrosalud,                                                                                                       2.  Verificar la realización de la capacitación realizada por parte de a dirección administrativa a los supervisores designados.                                                                                                                    3. Realizar seguimiento a la realización de las capcitaciones a la totalidad d elos supervisores designados a los contratos relacionados con la subgerencia de red de servicios.                                                                                                     </t>
  </si>
  <si>
    <t>Juan Felipe Parra Peña (Líder de Programa Contabilidad)</t>
  </si>
  <si>
    <t>Implementar controles para evitar que los gastos realizados pasen de vigencia</t>
  </si>
  <si>
    <t xml:space="preserve">Verificar que los pagos realizados con recursos de la caja menor correspondan a la vigencia en que se causaron
</t>
  </si>
  <si>
    <r>
      <rPr>
        <b/>
        <sz val="9"/>
        <color theme="1"/>
        <rFont val="Century Gothic"/>
        <family val="2"/>
      </rPr>
      <t>Enero 2022</t>
    </r>
    <r>
      <rPr>
        <sz val="9"/>
        <color theme="1"/>
        <rFont val="Century Gothic"/>
        <family val="2"/>
      </rPr>
      <t xml:space="preserve">: Continua abierta
</t>
    </r>
    <r>
      <rPr>
        <b/>
        <sz val="9"/>
        <color theme="1"/>
        <rFont val="Century Gothic"/>
        <family val="2"/>
      </rPr>
      <t xml:space="preserve">
Mayo 2022</t>
    </r>
    <r>
      <rPr>
        <sz val="9"/>
        <color theme="1"/>
        <rFont val="Century Gothic"/>
        <family val="2"/>
      </rPr>
      <t xml:space="preserve">: Continua abierta
</t>
    </r>
    <r>
      <rPr>
        <b/>
        <sz val="9"/>
        <color theme="1"/>
        <rFont val="Century Gothic"/>
        <family val="2"/>
      </rPr>
      <t>Nota:</t>
    </r>
    <r>
      <rPr>
        <sz val="9"/>
        <color theme="1"/>
        <rFont val="Century Gothic"/>
        <family val="2"/>
      </rPr>
      <t xml:space="preserve"> Las acciones, no permiten lograr la efectividad para el cierre del hallazgo. Tambien es necesario revisar la asignacion del responsable
</t>
    </r>
    <r>
      <rPr>
        <b/>
        <sz val="9"/>
        <color theme="1"/>
        <rFont val="Century Gothic"/>
        <family val="2"/>
      </rPr>
      <t xml:space="preserve">Noviembre 2022: </t>
    </r>
    <r>
      <rPr>
        <sz val="9"/>
        <color theme="1"/>
        <rFont val="Century Gothic"/>
        <family val="2"/>
      </rPr>
      <t xml:space="preserve">Se requiere evidencia en la que se verifique que en los contratos posteriores a este hallazgo, estan debidamente descritas las especificaciones tecnicas en los estudios previos, dando cumplimiento al estatuto de contratacion (solicitar muestreo)
</t>
    </r>
    <r>
      <rPr>
        <b/>
        <sz val="9"/>
        <color theme="1"/>
        <rFont val="Century Gothic"/>
        <family val="2"/>
      </rPr>
      <t>Enero 2023:</t>
    </r>
    <r>
      <rPr>
        <sz val="9"/>
        <color theme="1"/>
        <rFont val="Century Gothic"/>
        <family val="2"/>
      </rPr>
      <t xml:space="preserve">Este tipo de contratación se realiza cuando el recurso humano de planta de cargos es insuficiente para responder a las obligaciones que se adquieren con las diferentes EAPB. Cuando se hace la fase de Planeación de estos contratos no es posible definir un número determinado de personal a necesitar al inicio del contrato, el monto del contrato se determina de acuerdo a la expectativas que se tienen frente al crecimiento de la demanda. Lo anterior, nos permite tener celeridad y oportunidad en la respuesta en la atención de los usuarios.
La minuta brinda al Supervisor los elementos necesarios para el control a la ejecución de este, incluyendo los incrementos y/o disminución del recurso humano.
Actualmente En la etapa de planeación del contrato se estima el tiempo que no es posible cubrir con recurso humano  de planta de cargo para la prestación del servicio de salud   , estos tiempos se dejan en el estudio previo dentro de las obligaciones del contratista ,para que el tercero lo cubra con el personal solicitado , de igual manera se deja claro en la minuta las tarifas a pagar a la agremiación por la prestación del servicio, si este es prestado en horario diurno, nocturno, dominical o festivo..
</t>
    </r>
    <r>
      <rPr>
        <b/>
        <sz val="9"/>
        <color theme="1"/>
        <rFont val="Century Gothic"/>
        <family val="2"/>
      </rPr>
      <t>Abril 2024</t>
    </r>
    <r>
      <rPr>
        <sz val="9"/>
        <color theme="1"/>
        <rFont val="Century Gothic"/>
        <family val="2"/>
      </rPr>
      <t xml:space="preserve">: 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de la contraloría: Se revisa los estudios previos de los nuevos procesos contractuales para la contratación de personal asistencial y se verifica que en ellos se especifica el personal que se requiere, el sitio donde se requieres, el número de horas a trabajar por día y el período para el cual se requiero dicho personal. Por lo tanto se cierra la acción, pues se corrigió mla debilidad detectada en la etapa de planeación en este tipo de proceso contractual.
</t>
    </r>
    <r>
      <rPr>
        <b/>
        <sz val="9"/>
        <color theme="1"/>
        <rFont val="Century Gothic"/>
        <family val="2"/>
      </rPr>
      <t>ESTADO</t>
    </r>
    <r>
      <rPr>
        <sz val="9"/>
        <color theme="1"/>
        <rFont val="Century Gothic"/>
        <family val="2"/>
      </rPr>
      <t xml:space="preserve">: </t>
    </r>
    <r>
      <rPr>
        <b/>
        <sz val="9"/>
        <color theme="1"/>
        <rFont val="Century Gothic"/>
        <family val="2"/>
      </rPr>
      <t>Cerrada</t>
    </r>
    <r>
      <rPr>
        <sz val="9"/>
        <color theme="1"/>
        <rFont val="Century Gothic"/>
        <family val="2"/>
      </rPr>
      <t xml:space="preserve">
</t>
    </r>
  </si>
  <si>
    <t>Esta acción está asociada a este hallazgo en ALMERA, pero la Contraloría no la tiene en sus registros debido a que se reportó en septiembre/24 en el plan de mejora de la auditoria vigencia 2023, pero en dic/24 por algun motivo que se desconoce, la ESE no la reporto y en cambio incluyó la accion de mejora de ajustar el procedimiento</t>
  </si>
  <si>
    <t>Establecer puntos de control en la supervisión para garantizar el pago al contratista por los servicios efectivamente prestados, mediante el establecimiento de una tarea sistemática, periódica y ordenada, por la cual la auditoría del supervisor verifique la congruencia entre los servicios facturados por el tercero, el detalle de facturación en el DEFA y los registros individuales de prestación de servicios de salud-RIPS. 
Diseñar una lista de chequeo para fortalecer el seguimiento técnico y financiero de la supervisión para que incluya el cruce de información con el DEFA, así como la verificación contra la historia clínica y el agendamiento, en el caso de los servicios y procedimientos médicos, asistenciales y especializados, de modo que se garantice un triple control y se detecten y examinen las incongruencias oportunamente.</t>
  </si>
  <si>
    <t>Esta acción de mejora no estaba incluida en el plan de mejoramiento presentado a la contraloría en el mes de septiembre de 2024, sin embargo, en enero/2025, se publico en gestion transparente con corte a dic 31/2024 con esta acción y eliminaron la que se había reportado en septiembre 2024, que indicaba: "Verificar semestralmente la completitud de la información durante todas las etapas contractuales a una muestra aleatoria de los contratos publicados en SECOP II. ". Al realizar seguimiento con la contraloría en marzo-abril 2025, se pudo evidenciar que este ente no tiene en sus registros esta acción de seguimiento semestral, pero se decidió no borrarla de este archivo, porque aparece en almera. A la acción de ajuste se le realizará seguimiento desde excel y no se agregrá en ALMERA, porque existe en el hallazgo anterior y se espera que en la auditoria que esta ejecutando la CONTRAlORIA hasta agosto/25, cierren este hallazgo.</t>
  </si>
  <si>
    <t xml:space="preserve">Capacitación a los supervisores de contratos sobre la importancia del seguimiento a cada una de  las obligaciones pactadas  en el  contrato  
</t>
  </si>
  <si>
    <r>
      <rPr>
        <b/>
        <sz val="9"/>
        <rFont val="Arial"/>
        <family val="2"/>
      </rPr>
      <t>Enero 15</t>
    </r>
    <r>
      <rPr>
        <sz val="9"/>
        <rFont val="Arial"/>
        <family val="2"/>
      </rPr>
      <t xml:space="preserve">: Abierta. No se cierra toda vez que en la auditoría realizada en la vigencia 2020, se evidencio que persisten las inconsistencias en la rendición de la cuenta
</t>
    </r>
    <r>
      <rPr>
        <b/>
        <sz val="9"/>
        <rFont val="Arial"/>
        <family val="2"/>
      </rPr>
      <t>Mayo 18</t>
    </r>
    <r>
      <rPr>
        <sz val="9"/>
        <rFont val="Arial"/>
        <family val="2"/>
      </rPr>
      <t xml:space="preserve">: Se verifica que la rendicion de cuenta se da en los tiempos establecidos, ademas se envia una informacion previa al enlace de la Contraloria, con el fin de que se revise y retroalimente a los responsables en posibles impresiciones.
</t>
    </r>
    <r>
      <rPr>
        <b/>
        <sz val="9"/>
        <rFont val="Arial"/>
        <family val="2"/>
      </rPr>
      <t>Noviembre 2022</t>
    </r>
    <r>
      <rPr>
        <sz val="9"/>
        <rFont val="Arial"/>
        <family val="2"/>
      </rPr>
      <t xml:space="preserve">: Se solicitan certificados o patallazos que acrediten que la rendicion de la cuenta se dio de forma correcta y en los tiempos establecidos
</t>
    </r>
    <r>
      <rPr>
        <b/>
        <sz val="9"/>
        <rFont val="Arial"/>
        <family val="2"/>
      </rPr>
      <t>Enero 2023</t>
    </r>
    <r>
      <rPr>
        <sz val="9"/>
        <rFont val="Arial"/>
        <family val="2"/>
      </rPr>
      <t xml:space="preserve">:Teniendo en cuenta las fecha para la rendiciòn cuentas, "Se dara por cumplida el 28/02/2023.
</t>
    </r>
    <r>
      <rPr>
        <b/>
        <sz val="9"/>
        <rFont val="Arial"/>
        <family val="2"/>
      </rPr>
      <t>Septiembre 2023</t>
    </r>
    <r>
      <rPr>
        <sz val="9"/>
        <rFont val="Arial"/>
        <family val="2"/>
      </rPr>
      <t xml:space="preserve">: Este hallazgo continua abierto de acuerdo con el Informe Definitivo de la Auditoría Financiera y de Gestión de la vigencia 2022, el cual al no la relaciona como cerrada y entonces se presume que esá abierta.
</t>
    </r>
    <r>
      <rPr>
        <b/>
        <sz val="9"/>
        <rFont val="Arial"/>
        <family val="2"/>
      </rPr>
      <t>Febrero 202</t>
    </r>
    <r>
      <rPr>
        <sz val="9"/>
        <rFont val="Arial"/>
        <family val="2"/>
      </rPr>
      <t xml:space="preserve">4: Se solicitò a los responsables el avance de las acciónes realizadas y no presentaron evidencias.
</t>
    </r>
    <r>
      <rPr>
        <b/>
        <sz val="9"/>
        <rFont val="Arial"/>
        <family val="2"/>
      </rPr>
      <t>Abril 2024</t>
    </r>
    <r>
      <rPr>
        <sz val="9"/>
        <rFont val="Arial"/>
        <family val="2"/>
      </rPr>
      <t xml:space="preserve">: De acuerdo con el informe de la Contraloría de agosto 2023 "Informe Definitivo Gestión Fiscal Integral Auditoría Financiera y de Gestión vigencia 2022 E.S.E. Metrosalud", no se hace mención a esta acción (cuadros 23, 24, 25, pg 65, 66, 67 del informe). Continúa ABIERTA en PAPEL DE TRABAJO PT 03-PF EVALUACIÓN PLAN DE MEJORAMIENTO de la contraloría
</t>
    </r>
    <r>
      <rPr>
        <b/>
        <sz val="9"/>
        <rFont val="Arial"/>
        <family val="2"/>
      </rPr>
      <t>Julio 2024</t>
    </r>
    <r>
      <rPr>
        <sz val="9"/>
        <rFont val="Arial"/>
        <family val="2"/>
      </rPr>
      <t xml:space="preserve">: Para la rendición de la cuenta vigencia 2023 se asignó un profesional contratista de la Oficina de Control Interno para el seguimiento de la rendición de la cuenta por parte de las dependencias de la ESE. Se adjunta memorando de asignación de la evaluación - Memorando de notificación de la Oficina a cada responsable de la rendiciónd de la Cuenta - Informe correspondiente al seguimiento realizado por Control Interno al cumplimiento de la  rendición de la cuenta vigencia 2023. Verificación anual que se continuara incluyendo en el plan de evaluaciones. Cumplimiento 80% - Efectividad 80%. Continua ABIERTA hasta nueva valoración de la Contraloria.
</t>
    </r>
    <r>
      <rPr>
        <b/>
        <sz val="9"/>
        <rFont val="Arial"/>
        <family val="2"/>
      </rPr>
      <t>Agosto 202</t>
    </r>
    <r>
      <rPr>
        <sz val="9"/>
        <rFont val="Arial"/>
        <family val="2"/>
      </rPr>
      <t xml:space="preserve">4: Sin evidencia de avance de la acción de mejora por parte de los responsables del cumplimiento. Cumplimiento 80% - Efectividad 80%. 
</t>
    </r>
    <r>
      <rPr>
        <b/>
        <sz val="9"/>
        <rFont val="Arial"/>
        <family val="2"/>
      </rPr>
      <t>Septiembre 2024:</t>
    </r>
    <r>
      <rPr>
        <sz val="9"/>
        <rFont val="Arial"/>
        <family val="2"/>
      </rPr>
      <t xml:space="preserve"> Sin evidencia de avance de la acción de mejora por parte de los responsables del cumplimiento. De acuerdo al hallazgo 10 de la Auditoria Financiera y de Gestión Vigencia 2023, el cual hace referencia a las Debilidades en la rendición de la información en Gestión Transparente (GT), se plantea la siguiente acción de mejoramiento: Emitir acto administrativo por medio del cual el Gerente de la ESE Metrosalud relacione los cargos de los servidores públicos en quienes delegue la función y responsabilidad de rendir la cuenta en el Sistema de Información Gestión Transparente (GT), de acuerdo con lo dispuesto en la Resolución 0460 del 24 de abril de 2024 expedida por la Contraloría Distrital Medellín y las normas que la sustituyan, adicionen o modifiquen, y comunicarlo a los delegatarios para que procedan de conformidad. Cumplimiento 0% - Efectividad  0%.
</t>
    </r>
    <r>
      <rPr>
        <b/>
        <sz val="9"/>
        <rFont val="Arial"/>
        <family val="2"/>
      </rPr>
      <t>Octubre 2024:</t>
    </r>
    <r>
      <rPr>
        <sz val="9"/>
        <rFont val="Arial"/>
        <family val="2"/>
      </rPr>
      <t xml:space="preserve"> Sin evidencia de avance de la acción de mejora por parte de los responsables del cumplimiento. Cumplimiento 0% - Efectividad 0%.
</t>
    </r>
    <r>
      <rPr>
        <b/>
        <sz val="9"/>
        <rFont val="Arial"/>
        <family val="2"/>
      </rPr>
      <t>Noviembre 2024</t>
    </r>
    <r>
      <rPr>
        <sz val="9"/>
        <rFont val="Arial"/>
        <family val="2"/>
      </rPr>
      <t xml:space="preserve">: Sin evidencia de avance de la acción de mejora por parte de los responsables del cumplimiento. Cumplimiento 0% - Efectividad 0%.
</t>
    </r>
    <r>
      <rPr>
        <b/>
        <sz val="9"/>
        <rFont val="Arial"/>
        <family val="2"/>
      </rPr>
      <t xml:space="preserve">
Diciembre  2024</t>
    </r>
    <r>
      <rPr>
        <sz val="9"/>
        <rFont val="Arial"/>
        <family val="2"/>
      </rPr>
      <t xml:space="preserve">: Sin evidencia de avance de la acción de mejora por parte de los responsables del cumplimiento. Cumplimiento 0% - Efectividad 0%
</t>
    </r>
    <r>
      <rPr>
        <b/>
        <sz val="9"/>
        <rFont val="Arial"/>
        <family val="2"/>
      </rPr>
      <t>Enero 2025:</t>
    </r>
    <r>
      <rPr>
        <sz val="9"/>
        <rFont val="Arial"/>
        <family val="2"/>
      </rPr>
      <t xml:space="preserve"> Sin evidencia de avance de la acción de mejora por parte de los responsables del cumplimiento. 
</t>
    </r>
    <r>
      <rPr>
        <b/>
        <sz val="9"/>
        <rFont val="Arial"/>
        <family val="2"/>
      </rPr>
      <t>Febrero 2025</t>
    </r>
    <r>
      <rPr>
        <sz val="9"/>
        <rFont val="Arial"/>
        <family val="2"/>
      </rPr>
      <t xml:space="preserve">: Sin evidencia de avance de la acción de mejora por parte de los responsables del cumplimiento. 
</t>
    </r>
    <r>
      <rPr>
        <b/>
        <sz val="9"/>
        <rFont val="Arial"/>
        <family val="2"/>
      </rPr>
      <t>Marzo 2025:</t>
    </r>
    <r>
      <rPr>
        <sz val="9"/>
        <rFont val="Arial"/>
        <family val="2"/>
      </rPr>
      <t xml:space="preserve"> Se realizó seguimiento conjunto con la Contraloría Distrital de Medellín y ellos están evaluando las evidencias durante la Auditoría Financiera y de Gestión de la vigencia 2024.
</t>
    </r>
    <r>
      <rPr>
        <b/>
        <sz val="9"/>
        <rFont val="Arial"/>
        <family val="2"/>
      </rPr>
      <t>Abril 2025:</t>
    </r>
    <r>
      <rPr>
        <sz val="9"/>
        <rFont val="Arial"/>
        <family val="2"/>
      </rPr>
      <t xml:space="preserve"> Se realizó seguimiento conjunto con la Contraloría Distrital de Medellín y ellos están evaluando las evidencias durante la Auditoría Financiera y de Gestión de la vigencia 2024. 
</t>
    </r>
    <r>
      <rPr>
        <b/>
        <sz val="9"/>
        <rFont val="Arial"/>
        <family val="2"/>
      </rPr>
      <t>Mayo 2025</t>
    </r>
    <r>
      <rPr>
        <sz val="9"/>
        <rFont val="Arial"/>
        <family val="2"/>
      </rPr>
      <t xml:space="preserve">: Se realizó seguimiento conjunto con la Contraloría Distrital de Medellín y ellos están evaluando las evidencias durante la Auditoría Financiera y de Gestión de la vigencia 2024. 
</t>
    </r>
    <r>
      <rPr>
        <b/>
        <sz val="9"/>
        <rFont val="Arial"/>
        <family val="2"/>
      </rPr>
      <t xml:space="preserve">Junio 2025: </t>
    </r>
    <r>
      <rPr>
        <sz val="9"/>
        <rFont val="Arial"/>
        <family val="2"/>
      </rPr>
      <t xml:space="preserve">Actualmente la Contraloría Distrital de Medellín está realizando la auditoría para la vigencia 2024, y está realizando la verificación de las evidencias de esta acción.
</t>
    </r>
    <r>
      <rPr>
        <b/>
        <sz val="9"/>
        <rFont val="Arial"/>
        <family val="2"/>
      </rPr>
      <t xml:space="preserve">
Julio 2025:</t>
    </r>
    <r>
      <rPr>
        <sz val="9"/>
        <rFont val="Arial"/>
        <family val="2"/>
      </rPr>
      <t xml:space="preserve"> Actualmente la Contraloría Distrital de Medellín está realizando la auditoría para la vigencia 2024, y está realizando la verificación de las evidencias de esta acción.
</t>
    </r>
    <r>
      <rPr>
        <b/>
        <sz val="9"/>
        <rFont val="Arial"/>
        <family val="2"/>
      </rPr>
      <t>Agosto 2025:</t>
    </r>
    <r>
      <rPr>
        <sz val="9"/>
        <rFont val="Arial"/>
        <family val="2"/>
      </rPr>
      <t xml:space="preserve"> Posterior a la auditoría de gestión de la Contraloría Distrital de Medellín vigencia 2024, se está a la espera de los resultados del informe para el cierre del hallazgo.
</t>
    </r>
    <r>
      <rPr>
        <b/>
        <sz val="9"/>
        <rFont val="Arial"/>
        <family val="2"/>
      </rPr>
      <t>Septiembre 2025:</t>
    </r>
    <r>
      <rPr>
        <sz val="9"/>
        <rFont val="Arial"/>
        <family val="2"/>
      </rPr>
      <t xml:space="preserve"> Se cierra esta acción de acuerdo con el informe definitivo de la Auditoria Financiera, de Gestión y Resultados vigencia 2024, emitido por la Contraloría Distrital de Medellín en septiembre de 2025.
</t>
    </r>
    <r>
      <rPr>
        <b/>
        <sz val="9"/>
        <rFont val="Arial"/>
        <family val="2"/>
      </rPr>
      <t>ESTADO: CERRADA</t>
    </r>
    <r>
      <rPr>
        <sz val="9"/>
        <rFont val="Arial"/>
        <family val="2"/>
      </rPr>
      <t xml:space="preserve"> - Verificado en Informe Definitivo Auditoria Financiera, de Gestión y Resultados vigencia 2024, con fecha de septiembre 2025.</t>
    </r>
  </si>
  <si>
    <r>
      <t xml:space="preserve">Enero 2023:  El procedimiento de gestión contable disponible en la intranet contiene la acción o tarea de preparar revelaciones a los Estados financieros con observancia a las normas establecidas; sin embargo no tiene el control propuesto de revisión final por los lideres del área financiera. Además la lider de Contabilidad avanzó,  con base en lo sugerido desde la Oficina de Control Interno, en la preparación de la plantilla de control que permita comparar las politicas y los estandares para cada una de las revelaciones.
Al momento de realizar el seguimiento a este plan de mejoramiento áun no se elaboraban las notas explicativas correspondientes al 2019, pues se estaba dentro del plazo establecido; no obstante las mismas se recibieron el 17/02/2020 y se pudo observar que en el cuadro correspondiente al deterioro del 2019, relacionado con las entidades liquidadas, no tiene entidades repetidas.. Corresponde a una misma entidad, segregada por cada regimen...  
</t>
    </r>
    <r>
      <rPr>
        <b/>
        <sz val="9"/>
        <color theme="1"/>
        <rFont val="Arial"/>
        <family val="2"/>
      </rPr>
      <t>Mayo 18 de 202</t>
    </r>
    <r>
      <rPr>
        <sz val="9"/>
        <color theme="1"/>
        <rFont val="Arial"/>
        <family val="2"/>
      </rPr>
      <t xml:space="preserve">2: Se revisara la inclusion del tema aun pendiente en el procedimiento de revelaciones a los estados ficnancieros - Grupo financiera liderado por la Doctora Celmira Giraldo plantea como nueva fecha de cumplimiento la primera semana de julio (primer miercoles)
</t>
    </r>
    <r>
      <rPr>
        <b/>
        <sz val="9"/>
        <color theme="1"/>
        <rFont val="Arial"/>
        <family val="2"/>
      </rPr>
      <t>Noviembre 2022</t>
    </r>
    <r>
      <rPr>
        <sz val="9"/>
        <color theme="1"/>
        <rFont val="Arial"/>
        <family val="2"/>
      </rPr>
      <t xml:space="preserve">: Es necesario, actualizar el procedimiento de revelaciones a los estados financieros, incorporando la actividad de revision final que deben realizar los lideres del area financiera.
</t>
    </r>
    <r>
      <rPr>
        <b/>
        <sz val="9"/>
        <color theme="1"/>
        <rFont val="Arial"/>
        <family val="2"/>
      </rPr>
      <t>Diciembre 2022</t>
    </r>
    <r>
      <rPr>
        <sz val="9"/>
        <color theme="1"/>
        <rFont val="Arial"/>
        <family val="2"/>
      </rPr>
      <t xml:space="preserve">: En el PA05 PR 50 - Procedimiento Gestión Contable, publicado en el aplicativo Almera con corte a noviembre de 2022, si bien se indica que es responsabilidad de la líder Programa contable preparar revelaciones a los Estados financieros con observancia a las normas establecidas por la Contaduría General de la Nación,  no se evidencia en el procedimiento la actividad de revisión final por parte del equipo de líderes del área financiera.
</t>
    </r>
    <r>
      <rPr>
        <b/>
        <sz val="9"/>
        <color theme="1"/>
        <rFont val="Arial"/>
        <family val="2"/>
      </rPr>
      <t>Enero 2023</t>
    </r>
    <r>
      <rPr>
        <sz val="9"/>
        <color theme="1"/>
        <rFont val="Arial"/>
        <family val="2"/>
      </rPr>
      <t xml:space="preserve">: "Se dara por cumplida el 28/02/2023.  revisar en el procedimiento si esta documentado".
</t>
    </r>
    <r>
      <rPr>
        <b/>
        <sz val="9"/>
        <color theme="1"/>
        <rFont val="Arial"/>
        <family val="2"/>
      </rPr>
      <t>Febrero 2024</t>
    </r>
    <r>
      <rPr>
        <sz val="9"/>
        <color theme="1"/>
        <rFont val="Arial"/>
        <family val="2"/>
      </rPr>
      <t xml:space="preserve">: Se solicitò a los responsables el avance de las acciónes realizadas y no presentaron evidencias.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no se hace mención a esta acción (cuadros 23, 24, 25, pg 65, 66, 67 del informe). Continúa ABIERTA en PAPEL DE TRABAJO PT 03-PF EVALUACIÓN PLAN DE MEJORAMIENTO de la contraloría
</t>
    </r>
    <r>
      <rPr>
        <b/>
        <sz val="9"/>
        <color theme="1"/>
        <rFont val="Arial"/>
        <family val="2"/>
      </rPr>
      <t>Julio 2024</t>
    </r>
    <r>
      <rPr>
        <sz val="9"/>
        <color theme="1"/>
        <rFont val="Arial"/>
        <family val="2"/>
      </rPr>
      <t xml:space="preserve">: Sin evidencias de avance en la acción de mejoramiento por parte de los responsables del cumplimiento. Cumplimiento: 50%, Efectividad 50%
</t>
    </r>
    <r>
      <rPr>
        <b/>
        <sz val="9"/>
        <color theme="1"/>
        <rFont val="Arial"/>
        <family val="2"/>
      </rPr>
      <t>Agosto 2024</t>
    </r>
    <r>
      <rPr>
        <sz val="9"/>
        <color theme="1"/>
        <rFont val="Arial"/>
        <family val="2"/>
      </rPr>
      <t xml:space="preserve">: Sin evidencia de avance de la acción de mejora por parte de los responsables del cumplimiento.Cumplimiento: 50% - Efectividad 50%
</t>
    </r>
    <r>
      <rPr>
        <b/>
        <sz val="9"/>
        <color theme="1"/>
        <rFont val="Arial"/>
        <family val="2"/>
      </rPr>
      <t>Septiembre 2024:</t>
    </r>
    <r>
      <rPr>
        <sz val="9"/>
        <color theme="1"/>
        <rFont val="Arial"/>
        <family val="2"/>
      </rPr>
      <t xml:space="preserve"> Seguimiento Oficina Control Interno y Evaluación: Se evalúa las siguientes evidencias:
Actualización del PROCEDIMIENTO GESTIÓN CONTABLE PA05 PR 50, con fecha del 06 de septiembre en el aplicativo SIG Almera, donde se genera el control con referencia a revisar en comité financiero las revelaciones con el fin de realizar los ajustes y correcciones antes de ser formalizado y rendido (anualmente) en caso de que se presenten no conformidades al responsable de la información será el encargado de corregirla, se debe presentar como evidencia el acta del comité financiero, el control y la efectividad se valorará en el me de enero del 2025.Queda pendiente 
1- De acuerdo a la recomendación realizada por la oficina de Planeación: El despliegue del procedimiento actualizado del mismo a los servidores que intervienen en él, utilizando el formato PE02 FR 437FR REGISTRO DE ASISTENCIA REUNIÓN Y/O CAPACITACIÓN.
2- Prueba de conocimiento para ello se solicita informar  la relación de servidores (Cargos y nombres completos) a los cuales debe darse a conocer (Desplegar) el procedimiento en mención. 
Se envía notificación a los responsables. Cumplimiento Almera 50% 
Cumplimiento: 50% - Efectividad 50%
</t>
    </r>
    <r>
      <rPr>
        <b/>
        <sz val="9"/>
        <color theme="1"/>
        <rFont val="Arial"/>
        <family val="2"/>
      </rPr>
      <t>Octubre 2024:</t>
    </r>
    <r>
      <rPr>
        <sz val="9"/>
        <color theme="1"/>
        <rFont val="Arial"/>
        <family val="2"/>
      </rPr>
      <t xml:space="preserve"> Seguimiento Oficina Control Interno y Evaluación: se evalúa la evidencia registrada sin que demuestre avance en la ejecución de la acción de mejora y posterior a ello el procedimiento ya aprobado y PUBLICADO en el SGI Almera. Continúa abierto el hallazgo de la Contraloría Distrital de Medellín. Se envía notificación a los responsables. Cumplimiento 50%
</t>
    </r>
    <r>
      <rPr>
        <b/>
        <sz val="9"/>
        <color theme="1"/>
        <rFont val="Arial"/>
        <family val="2"/>
      </rPr>
      <t xml:space="preserve">
Noviembre 2024</t>
    </r>
    <r>
      <rPr>
        <sz val="9"/>
        <color theme="1"/>
        <rFont val="Arial"/>
        <family val="2"/>
      </rPr>
      <t xml:space="preserve">: Seguimiento Oficina Control Interno y Evaluación: se evalúa la evidencia registrada sin que demuestre avance en la ejecución de la acción de mejora y posterior a ello el procedimiento ya aprobado y PUBLICADO en el SGI Almera. Continúa abierto el hallazgo de la Contraloría Distrital de Medellín. Se envía notificación a los responsables. Cumplimiento 50%
</t>
    </r>
    <r>
      <rPr>
        <b/>
        <sz val="9"/>
        <color theme="1"/>
        <rFont val="Arial"/>
        <family val="2"/>
      </rPr>
      <t>Diciembre 2024</t>
    </r>
    <r>
      <rPr>
        <sz val="9"/>
        <color theme="1"/>
        <rFont val="Arial"/>
        <family val="2"/>
      </rPr>
      <t xml:space="preserve">: Seguimiento Oficina Control Interno y Evaluación: se evalúa la evidencia registrada sin que demuestre avance en la ejecución de la acción de mejora y posterior a ello el procedimiento ya aprobado y PUBLICADO en el SGI Almera. Continúa abierto el hallazgo de la Contraloría Distrital de Medellín. Se envía notificación a los responsables. Cumplimiento 50%
</t>
    </r>
    <r>
      <rPr>
        <b/>
        <sz val="9"/>
        <color theme="1"/>
        <rFont val="Arial"/>
        <family val="2"/>
      </rPr>
      <t>Enero 2025:</t>
    </r>
    <r>
      <rPr>
        <sz val="9"/>
        <color theme="1"/>
        <rFont val="Arial"/>
        <family val="2"/>
      </rPr>
      <t xml:space="preserve"> Se evalua evidencia registrada en el sistema de gestión institucional ALMERA, quedando pendiente el despliegue del procedimiento modificado y copia de actas de comité.
</t>
    </r>
    <r>
      <rPr>
        <b/>
        <sz val="9"/>
        <color theme="1"/>
        <rFont val="Arial"/>
        <family val="2"/>
      </rPr>
      <t xml:space="preserve">
Febrero 2025: </t>
    </r>
    <r>
      <rPr>
        <sz val="9"/>
        <color theme="1"/>
        <rFont val="Arial"/>
        <family val="2"/>
      </rPr>
      <t xml:space="preserve">En proceso de avance de las acciones de mejora por parte de los responsables del cumplimiento.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
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Junio 2025: </t>
    </r>
    <r>
      <rPr>
        <sz val="9"/>
        <color theme="1"/>
        <rFont val="Arial"/>
        <family val="2"/>
      </rPr>
      <t xml:space="preserve">Actualmente la Contraloría Distrital de Medellín está realizando la auditoría para la vigencia 2024, y está realizando la verificación de las evidencias de esta acción.
</t>
    </r>
    <r>
      <rPr>
        <b/>
        <sz val="9"/>
        <color theme="1"/>
        <rFont val="Arial"/>
        <family val="2"/>
      </rPr>
      <t>Julio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 xml:space="preserve">
Agosto 2025: </t>
    </r>
    <r>
      <rPr>
        <sz val="9"/>
        <color theme="1"/>
        <rFont val="Arial"/>
        <family val="2"/>
      </rPr>
      <t>Posterior a la auditoría de gestión de la Contraloría Distrital de Medellín vigencia 2024, se está a la espera de los resultados del informe para el cierre del hallazgo.</t>
    </r>
    <r>
      <rPr>
        <b/>
        <sz val="9"/>
        <color theme="1"/>
        <rFont val="Arial"/>
        <family val="2"/>
      </rPr>
      <t xml:space="preserve">
Septiembre 2025: </t>
    </r>
    <r>
      <rPr>
        <sz val="9"/>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 </t>
    </r>
    <r>
      <rPr>
        <sz val="9"/>
        <color theme="1"/>
        <rFont val="Arial"/>
        <family val="2"/>
      </rPr>
      <t>Verificado en Informe Definitivo Auditoria Financiera, de Gestión y Resultados vigencia 2024, con fecha de septiembre 2025.</t>
    </r>
    <r>
      <rPr>
        <b/>
        <sz val="9"/>
        <color theme="1"/>
        <rFont val="Arial"/>
        <family val="2"/>
      </rPr>
      <t xml:space="preserve">
</t>
    </r>
    <r>
      <rPr>
        <sz val="9"/>
        <color theme="1"/>
        <rFont val="Arial"/>
        <family val="2"/>
      </rPr>
      <t xml:space="preserve">
</t>
    </r>
  </si>
  <si>
    <r>
      <rPr>
        <b/>
        <sz val="9"/>
        <color theme="1"/>
        <rFont val="Arial"/>
        <family val="2"/>
      </rPr>
      <t>Mayo 18</t>
    </r>
    <r>
      <rPr>
        <sz val="9"/>
        <color theme="1"/>
        <rFont val="Arial"/>
        <family val="2"/>
      </rPr>
      <t xml:space="preserve">: Replantear: La subgerente financiera indica que la solucion debe estar encaminada en que las revelaciones y las politicas sean coherentes con las NIF. . 
Socializar las politicas financieras, comparadas con las revelaciones y las normas establecidas por la Contaduria y luego revisar como se estan haciendo las revelaciones para dar cumplimiento a lo establecido
y realizar seguimiento al cumplimiento de las politicas
</t>
    </r>
    <r>
      <rPr>
        <b/>
        <sz val="9"/>
        <color theme="1"/>
        <rFont val="Arial"/>
        <family val="2"/>
      </rPr>
      <t>Noviembre 2022</t>
    </r>
    <r>
      <rPr>
        <sz val="9"/>
        <color theme="1"/>
        <rFont val="Arial"/>
        <family val="2"/>
      </rPr>
      <t xml:space="preserve">: No se evidencia el procedimiento donde se identifique la correcta relacion de las revelaciones, acorde a la normatividad vigente
Se recomienda efectuar la socialización de las politicas contables y los  procedimientos, asi mismo dejar la evidencia correspondiente.
</t>
    </r>
    <r>
      <rPr>
        <b/>
        <sz val="9"/>
        <color theme="1"/>
        <rFont val="Arial"/>
        <family val="2"/>
      </rPr>
      <t>Enero 2023</t>
    </r>
    <r>
      <rPr>
        <sz val="9"/>
        <color theme="1"/>
        <rFont val="Arial"/>
        <family val="2"/>
      </rPr>
      <t xml:space="preserve">: Se recomienda efectuar la socialización, de las politicas contables y los diferentes procedimientos, asi mismo dejar la evidencia correspondiente.  El procedimiento esta igual, desde que se dejo la observaciòn por la contraloria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9"/>
        <color theme="1"/>
        <rFont val="Arial"/>
        <family val="2"/>
      </rPr>
      <t>Febrero 2024</t>
    </r>
    <r>
      <rPr>
        <sz val="9"/>
        <color theme="1"/>
        <rFont val="Arial"/>
        <family val="2"/>
      </rPr>
      <t xml:space="preserve">: Se solicitò a los responsables el avance de las acciónes realizadas y no presentaron evidencias.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Está ABIERTA en PAPEL DE TRABAJO PT 03-PF EVALUACIÓN PLAN DE MEJORAMIENTO de la contraloría
</t>
    </r>
    <r>
      <rPr>
        <b/>
        <sz val="9"/>
        <color theme="1"/>
        <rFont val="Arial"/>
        <family val="2"/>
      </rPr>
      <t>Julio 2024</t>
    </r>
    <r>
      <rPr>
        <sz val="9"/>
        <color theme="1"/>
        <rFont val="Arial"/>
        <family val="2"/>
      </rPr>
      <t xml:space="preserve">: Sin evidencias de avance en la acción de mejoramiento por parte de los responsables del cumplimiento. Cumplimiento: 60%, Efectividad 60%
</t>
    </r>
    <r>
      <rPr>
        <b/>
        <sz val="9"/>
        <color theme="1"/>
        <rFont val="Arial"/>
        <family val="2"/>
      </rPr>
      <t>Agosto 2024</t>
    </r>
    <r>
      <rPr>
        <sz val="9"/>
        <color theme="1"/>
        <rFont val="Arial"/>
        <family val="2"/>
      </rPr>
      <t xml:space="preserve">: Sin evidencia de avance de la acción de mejora  por parte de los responsables del cumplimiento. Cumplimiento: 60% - Efectividad 60%
</t>
    </r>
    <r>
      <rPr>
        <b/>
        <sz val="9"/>
        <color theme="1"/>
        <rFont val="Arial"/>
        <family val="2"/>
      </rPr>
      <t>Septiembre 2024</t>
    </r>
    <r>
      <rPr>
        <sz val="9"/>
        <color theme="1"/>
        <rFont val="Arial"/>
        <family val="2"/>
      </rPr>
      <t xml:space="preserve">: Se evidencia avance de la acciòn de mejora por parte del responsable en el procedimiento gestiòn contable PA05 PR50, quedando pendiente el despliegue del procedimiento actualizado del mismo a los servidores que intervienen en el, realizar la prueba de conocimiento para ello se solicita informar la revelaciòn de servidores (Cargos y nombres completos) a los cuales debe darse a conocer (Desplegar) el procedimiento en mención y Plantilla de control que contenga los estándares de las revelaciones. Cumplimiento: 60% - Efectividad 60%
</t>
    </r>
    <r>
      <rPr>
        <b/>
        <sz val="9"/>
        <color theme="1"/>
        <rFont val="Arial"/>
        <family val="2"/>
      </rPr>
      <t>Octubre 2024</t>
    </r>
    <r>
      <rPr>
        <sz val="9"/>
        <color theme="1"/>
        <rFont val="Arial"/>
        <family val="2"/>
      </rPr>
      <t xml:space="preserve">: Se evidencia la plantilla que contiene la base para la realización de los estados financieros a las subcuentas que integran los grupos contables ( revelaciones), la cual hace falta la socialización con las áreas involucradas en el proceso.
Cumplimiento: 60% - Efectividad 60%
</t>
    </r>
    <r>
      <rPr>
        <b/>
        <sz val="9"/>
        <color theme="1"/>
        <rFont val="Arial"/>
        <family val="2"/>
      </rPr>
      <t>Noviembre 2024:</t>
    </r>
    <r>
      <rPr>
        <sz val="9"/>
        <color theme="1"/>
        <rFont val="Arial"/>
        <family val="2"/>
      </rPr>
      <t xml:space="preserve"> Se evidencia la plantilla que contiene la base para la realización de los estados financieros a las subcuentas que integran los grupos contables ( revelaciones), la cual hace falta la socialización con las áreas involucradas en el proceso.
Cumplimiento: 60% - Efectividad 60%
</t>
    </r>
    <r>
      <rPr>
        <b/>
        <sz val="9"/>
        <color theme="1"/>
        <rFont val="Arial"/>
        <family val="2"/>
      </rPr>
      <t>Diciembre 2024:</t>
    </r>
    <r>
      <rPr>
        <sz val="9"/>
        <color theme="1"/>
        <rFont val="Arial"/>
        <family val="2"/>
      </rPr>
      <t xml:space="preserve"> Se evidencia la plantilla que contiene la base para la realización de los estados financieros a las subcuentas que integran los grupos contables ( revelaciones), la cual hace falta la socialización con las áreas involucradas en el proceso.
Cumplimiento: 60% - Efectividad 60%.
</t>
    </r>
    <r>
      <rPr>
        <b/>
        <sz val="9"/>
        <color theme="1"/>
        <rFont val="Arial"/>
        <family val="2"/>
      </rPr>
      <t>Enero 2025:</t>
    </r>
    <r>
      <rPr>
        <sz val="9"/>
        <color theme="1"/>
        <rFont val="Arial"/>
        <family val="2"/>
      </rPr>
      <t xml:space="preserve"> Los responsables presentaron avance en las evidencias de las acciones de mejora, sin embargo queda pendiente adjuntar la totalidad.
</t>
    </r>
    <r>
      <rPr>
        <b/>
        <sz val="9"/>
        <color theme="1"/>
        <rFont val="Arial"/>
        <family val="2"/>
      </rPr>
      <t>Febrero 2025:</t>
    </r>
    <r>
      <rPr>
        <sz val="9"/>
        <color theme="1"/>
        <rFont val="Arial"/>
        <family val="2"/>
      </rPr>
      <t xml:space="preserve"> Los responsables presentaron avance en las evidencias de las acciones de mejora, sin embargo queda pendiente adjuntar la totalidad.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Junio 2025: </t>
    </r>
    <r>
      <rPr>
        <sz val="9"/>
        <color theme="1"/>
        <rFont val="Arial"/>
        <family val="2"/>
      </rPr>
      <t xml:space="preserve">Actualmente la Contraloría Distrital de Medellín está realizando la auditoría para la vigencia 2024, y está realizando la verificación de las evidencias de esta acción.
</t>
    </r>
    <r>
      <rPr>
        <b/>
        <sz val="9"/>
        <color theme="1"/>
        <rFont val="Arial"/>
        <family val="2"/>
      </rPr>
      <t>Julio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Agosto 2025:</t>
    </r>
    <r>
      <rPr>
        <sz val="9"/>
        <color theme="1"/>
        <rFont val="Arial"/>
        <family val="2"/>
      </rPr>
      <t xml:space="preserve"> Posterior a la auditoría de gestión de la Contraloría Distrital de Medellín vigencia 2024, se está a la espera de los resultados del informe para el cierre del hallazgo.
</t>
    </r>
    <r>
      <rPr>
        <b/>
        <sz val="9"/>
        <color theme="1"/>
        <rFont val="Arial"/>
        <family val="2"/>
      </rPr>
      <t>Septiembre 2025:</t>
    </r>
    <r>
      <rPr>
        <sz val="9"/>
        <color theme="1"/>
        <rFont val="Arial"/>
        <family val="2"/>
      </rPr>
      <t xml:space="preserve"> 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t>
    </r>
    <r>
      <rPr>
        <sz val="9"/>
        <color theme="1"/>
        <rFont val="Arial"/>
        <family val="2"/>
      </rPr>
      <t>- Verificado en Informe Definitivo Auditoria Financiera, de Gestión y Resultados vigencia 2024, con fecha de septiembre 2025.</t>
    </r>
  </si>
  <si>
    <r>
      <rPr>
        <b/>
        <sz val="9"/>
        <color theme="1"/>
        <rFont val="Arial"/>
        <family val="2"/>
      </rPr>
      <t xml:space="preserve">Enero 2022: </t>
    </r>
    <r>
      <rPr>
        <sz val="9"/>
        <color theme="1"/>
        <rFont val="Arial"/>
        <family val="2"/>
      </rPr>
      <t xml:space="preserve">Continua abierta
</t>
    </r>
    <r>
      <rPr>
        <b/>
        <sz val="9"/>
        <color theme="1"/>
        <rFont val="Arial"/>
        <family val="2"/>
      </rPr>
      <t>Mayo 2022</t>
    </r>
    <r>
      <rPr>
        <sz val="9"/>
        <color theme="1"/>
        <rFont val="Arial"/>
        <family val="2"/>
      </rPr>
      <t xml:space="preserve">: Se verifica la orden de compra numero 2043 de 2022, con la empresa H C INTELIGENCIA DE NEGOCIOS S.A.S, para la prestacion de servicios de mesa de ayuda, mantenimiento y vigencia tecnologica de la herramienta de carga masiva 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9"/>
        <color theme="1"/>
        <rFont val="Arial"/>
        <family val="2"/>
      </rPr>
      <t xml:space="preserve">Noviembre 2022: </t>
    </r>
    <r>
      <rPr>
        <sz val="9"/>
        <color theme="1"/>
        <rFont val="Arial"/>
        <family val="2"/>
      </rPr>
      <t xml:space="preserve">Cerrada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 xml:space="preserve">Abril 2024: </t>
    </r>
    <r>
      <rPr>
        <sz val="9"/>
        <color theme="1"/>
        <rFont val="Arial"/>
        <family val="2"/>
      </rPr>
      <t xml:space="preserve">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de la contraloría: Se revisa evidencia aportada por el ente de control (Orden de compra 2043) , Se determina dejar la acción abierta porque en los contratos evaluadosaun se presentaron inconsistencias en la rendición contractual: En el contrato 3881-2022, se encontró inconsistencia en los pagos rendidos: un pago rendido doble (TPGE-303441) y los pagos TPGE 287076 y 289686 se rinden con diferencias. Contrato 6242-2022, se rinden dos pagos dobles el TPGE 306067 y el 305934: El pago TPGE 306067 rendido con valor errado, el valor del pago fue $357.322.855 y se rindió $344.599.086, No se rinde la adición No. 3 por $10,746,002 realizada el 01/01/2023 ni la información presupuestal de dicho evento. Contrato 3219-2022: No se rinde los eventos de terminación y liquidación. Contrato 3245-2022: No se rinde los eventos de la liquidación ni la segunda prórroga realizada el 30/12/2022, El registro presupuestal que se rinde para la adición del 30/06/2022 es diferente a la registrada en el expediente se rinde la 2203876 y la correcta es la 2207836
</t>
    </r>
    <r>
      <rPr>
        <b/>
        <sz val="9"/>
        <color theme="1"/>
        <rFont val="Arial"/>
        <family val="2"/>
      </rPr>
      <t xml:space="preserve">
Julio 2024:</t>
    </r>
    <r>
      <rPr>
        <sz val="9"/>
        <color theme="1"/>
        <rFont val="Arial"/>
        <family val="2"/>
      </rPr>
      <t xml:space="preserve"> Sin evidencias de avance en la acción de mejoramiento por parte de los responsables del cumplimiento, sin embargo, solicitaran la reformulación de la acción de mejora que existe a la fecha, porque consideran que no conduce a la mejora del hallazgo.Cumplimiento: 0%, Efectividad 0%
</t>
    </r>
    <r>
      <rPr>
        <b/>
        <sz val="9"/>
        <color theme="1"/>
        <rFont val="Arial"/>
        <family val="2"/>
      </rPr>
      <t>Agosto 2024</t>
    </r>
    <r>
      <rPr>
        <sz val="9"/>
        <color theme="1"/>
        <rFont val="Arial"/>
        <family val="2"/>
      </rPr>
      <t xml:space="preserve">: Sin avance por parte de los responsables de la reformulación de la acción de mejora que existe a la fecha.Cumplimiento: 10% - Efectividad 10%.
</t>
    </r>
    <r>
      <rPr>
        <b/>
        <sz val="9"/>
        <color theme="1"/>
        <rFont val="Arial"/>
        <family val="2"/>
      </rPr>
      <t>Septiembre  2024:</t>
    </r>
    <r>
      <rPr>
        <sz val="9"/>
        <color theme="1"/>
        <rFont val="Arial"/>
        <family val="2"/>
      </rPr>
      <t xml:space="preserve"> Sin avance por parte de los responsables de la reformulación de la acción de mejora que existe a la fecha.Cumplimiento: 10% - Efectividad 10%.
</t>
    </r>
    <r>
      <rPr>
        <b/>
        <sz val="9"/>
        <color theme="1"/>
        <rFont val="Arial"/>
        <family val="2"/>
      </rPr>
      <t>Octubre  2024</t>
    </r>
    <r>
      <rPr>
        <sz val="9"/>
        <color theme="1"/>
        <rFont val="Arial"/>
        <family val="2"/>
      </rPr>
      <t xml:space="preserve">: Sin avance por parte de los responsables de la reformulación de la acción de mejora que existe a la fecha.Cumplimiento: 10% - Efectividad 10%.
</t>
    </r>
    <r>
      <rPr>
        <b/>
        <sz val="9"/>
        <color theme="1"/>
        <rFont val="Arial"/>
        <family val="2"/>
      </rPr>
      <t>Noviembre  2024:</t>
    </r>
    <r>
      <rPr>
        <sz val="9"/>
        <color theme="1"/>
        <rFont val="Arial"/>
        <family val="2"/>
      </rPr>
      <t xml:space="preserve"> Sin avance por parte de los responsables de la reformulación de la acción de mejora que existe a la fecha.Cumplimiento: 10% - Efectividad 10%.
</t>
    </r>
    <r>
      <rPr>
        <b/>
        <sz val="9"/>
        <color theme="1"/>
        <rFont val="Arial"/>
        <family val="2"/>
      </rPr>
      <t xml:space="preserve">
Diciembre 2024: </t>
    </r>
    <r>
      <rPr>
        <sz val="9"/>
        <color theme="1"/>
        <rFont val="Arial"/>
        <family val="2"/>
      </rPr>
      <t xml:space="preserve">Sin avance por parte de los responsables de la reformulación de la acción de mejora que existe a la fecha. Cumplimiento: 10% - Efectividad 10%.
</t>
    </r>
    <r>
      <rPr>
        <b/>
        <sz val="9"/>
        <color theme="1"/>
        <rFont val="Arial"/>
        <family val="2"/>
      </rPr>
      <t>Enero 2025:</t>
    </r>
    <r>
      <rPr>
        <sz val="9"/>
        <color theme="1"/>
        <rFont val="Arial"/>
        <family val="2"/>
      </rPr>
      <t xml:space="preserve"> Los responsables aportan planilla de control manual del 2023, sin embargo esta evidencia no coincide con la accion de mejora planteada a la Contraloría Distrital.
</t>
    </r>
    <r>
      <rPr>
        <b/>
        <sz val="9"/>
        <color theme="1"/>
        <rFont val="Arial"/>
        <family val="2"/>
      </rPr>
      <t xml:space="preserve">Febrero 2025: </t>
    </r>
    <r>
      <rPr>
        <sz val="9"/>
        <color theme="1"/>
        <rFont val="Arial"/>
        <family val="2"/>
      </rPr>
      <t xml:space="preserve">En proceso de avance de la acción de mejora por parte de los responsables del cumplimiento
</t>
    </r>
    <r>
      <rPr>
        <b/>
        <sz val="9"/>
        <color theme="1"/>
        <rFont val="Arial"/>
        <family val="2"/>
      </rPr>
      <t xml:space="preserve">Marzo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Se realizó seguimiento conjunto con la Contraloría Distrital de Medellín y ellos están evaluando las evidencias durante la Auditoría Financiera y de Gestión de la vigencia 2024.</t>
    </r>
    <r>
      <rPr>
        <b/>
        <sz val="9"/>
        <color theme="1"/>
        <rFont val="Arial"/>
        <family val="2"/>
      </rPr>
      <t xml:space="preserve">
Junio 2025:</t>
    </r>
    <r>
      <rPr>
        <sz val="9"/>
        <color theme="1"/>
        <rFont val="Arial"/>
        <family val="2"/>
      </rPr>
      <t xml:space="preserve"> Evidencia de avance de la acción de mejora parcial.</t>
    </r>
    <r>
      <rPr>
        <b/>
        <sz val="9"/>
        <color theme="1"/>
        <rFont val="Arial"/>
        <family val="2"/>
      </rPr>
      <t xml:space="preserve">
Julio 2025: </t>
    </r>
    <r>
      <rPr>
        <sz val="9"/>
        <color theme="1"/>
        <rFont val="Arial"/>
        <family val="2"/>
      </rPr>
      <t xml:space="preserve">Evidencia de avance de la acción de mejora parcial.
</t>
    </r>
    <r>
      <rPr>
        <b/>
        <sz val="9"/>
        <color theme="1"/>
        <rFont val="Arial"/>
        <family val="2"/>
      </rPr>
      <t xml:space="preserve">Agosto 2025: </t>
    </r>
    <r>
      <rPr>
        <sz val="9"/>
        <color theme="1"/>
        <rFont val="Arial"/>
        <family val="2"/>
      </rPr>
      <t>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t>
    </r>
    <r>
      <rPr>
        <b/>
        <sz val="9"/>
        <color theme="1"/>
        <rFont val="Arial"/>
        <family val="2"/>
      </rPr>
      <t xml:space="preserve">
Septiembre 2025: </t>
    </r>
    <r>
      <rPr>
        <sz val="9"/>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 </t>
    </r>
    <r>
      <rPr>
        <sz val="9"/>
        <color theme="1"/>
        <rFont val="Arial"/>
        <family val="2"/>
      </rPr>
      <t xml:space="preserve">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</si>
  <si>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verifica la orden de compra numero 2043 de 2022, con la empresa H C INTELIGENCIA DE NEGOCIOS S.A.S, para la prestacion de servicios de mesa de ayuda, mantenimiento y vigencia tecnologica de la herramienta de carga masiva 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9"/>
        <color theme="1"/>
        <rFont val="Arial"/>
        <family val="2"/>
      </rPr>
      <t>Noviembre 2022</t>
    </r>
    <r>
      <rPr>
        <sz val="9"/>
        <color theme="1"/>
        <rFont val="Arial"/>
        <family val="2"/>
      </rPr>
      <t xml:space="preserve">: Cerrada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de la contraloría: Se revisa evidencia aportada por el ente de control (Orden de compra 2043) , Se determina dejar la acción abierta porque en los contratos evaluadosaun se presentaron inconsistencias en la rendición contractual: En el contrato 3881-2022, se encontró inconsistencia en los pagos rendidos: un pago rendido doble (TPGE-303441) y los pagos TPGE 287076 y 289686 se rinden con diferencias. Contrato 6242-2022, se rinden dos pagos dobles el TPGE 306067 y el 305934: El pago TPGE 306067 rendido con valor errado, el valor del pago fue $357.322.855 y se rindió $344.599.086, No se rinde la adición No. 3 por $10,746,002 realizada el 01/01/2023 ni la información presupuestal de dicho evento. Contrato 3219-2022: No se rinde los eventos de terminación y liquidación. Contrato 3245-2022: No se rinde los eventos de la liquidación ni la segunda prórroga realizada el 30/12/2022, El registro presupuestal que se rinde para la adición del 30/06/2022 es diferente a la registrada en el expediente se rinde la 2203876 y la correcta es la 2207836
</t>
    </r>
    <r>
      <rPr>
        <b/>
        <sz val="9"/>
        <color theme="1"/>
        <rFont val="Arial"/>
        <family val="2"/>
      </rPr>
      <t>Julio 2024</t>
    </r>
    <r>
      <rPr>
        <sz val="9"/>
        <color theme="1"/>
        <rFont val="Arial"/>
        <family val="2"/>
      </rPr>
      <t xml:space="preserve">: Sin evidencias de avance en la acción de mejoramiento por parte de los responsables del cumplimiento, sin embargo, solicitaran la reformulación de la acción de mejora que existe a la fecha, porque consideran que no conduce a la mejora del hallazgo. Cumplimiento: 0%, Efectividad 0%
</t>
    </r>
    <r>
      <rPr>
        <b/>
        <sz val="9"/>
        <color theme="1"/>
        <rFont val="Arial"/>
        <family val="2"/>
      </rPr>
      <t>Agosto 2024:</t>
    </r>
    <r>
      <rPr>
        <sz val="9"/>
        <color theme="1"/>
        <rFont val="Arial"/>
        <family val="2"/>
      </rPr>
      <t xml:space="preserve"> Sin avance por parte de los responsables de la reformulación de la acción de mejora que existe a la fecha. Cumplimiento: 10% - Efectividad 10%.
</t>
    </r>
    <r>
      <rPr>
        <b/>
        <sz val="9"/>
        <color theme="1"/>
        <rFont val="Arial"/>
        <family val="2"/>
      </rPr>
      <t>Septiembre 2024:</t>
    </r>
    <r>
      <rPr>
        <sz val="9"/>
        <color theme="1"/>
        <rFont val="Arial"/>
        <family val="2"/>
      </rPr>
      <t xml:space="preserve"> Sin avance por parte de los responsables de la reformulación de la acción de mejora que existe a la fecha. Cumplimiento: 10% - Efectividad 10%.
</t>
    </r>
    <r>
      <rPr>
        <b/>
        <sz val="9"/>
        <color theme="1"/>
        <rFont val="Arial"/>
        <family val="2"/>
      </rPr>
      <t xml:space="preserve">
Octubre 2024:</t>
    </r>
    <r>
      <rPr>
        <sz val="9"/>
        <color theme="1"/>
        <rFont val="Arial"/>
        <family val="2"/>
      </rPr>
      <t xml:space="preserve"> Sin avance por parte de los responsables de la reformulación de la acción de mejora que existe a la fecha. Cumplimiento: 10% - Efectividad 10%.
</t>
    </r>
    <r>
      <rPr>
        <b/>
        <sz val="9"/>
        <color theme="1"/>
        <rFont val="Arial"/>
        <family val="2"/>
      </rPr>
      <t>Noviembre  2024</t>
    </r>
    <r>
      <rPr>
        <sz val="9"/>
        <color theme="1"/>
        <rFont val="Arial"/>
        <family val="2"/>
      </rPr>
      <t xml:space="preserve">: Sin avance por parte de los responsables de la reformulación de la acción de mejora que existe a la fecha. Cumplimiento: 10% - Efectividad 10%.
</t>
    </r>
    <r>
      <rPr>
        <b/>
        <sz val="9"/>
        <color theme="1"/>
        <rFont val="Arial"/>
        <family val="2"/>
      </rPr>
      <t>Diciembre 2024</t>
    </r>
    <r>
      <rPr>
        <sz val="9"/>
        <color theme="1"/>
        <rFont val="Arial"/>
        <family val="2"/>
      </rPr>
      <t xml:space="preserve">: Sin avance por parte de los responsables de la reformulación de la acción de mejora que existe a la fecha. Cumplimiento: 10% - Efectividad 10%.
</t>
    </r>
    <r>
      <rPr>
        <b/>
        <sz val="9"/>
        <color theme="1"/>
        <rFont val="Arial"/>
        <family val="2"/>
      </rPr>
      <t>Enero 2025</t>
    </r>
    <r>
      <rPr>
        <sz val="9"/>
        <color theme="1"/>
        <rFont val="Arial"/>
        <family val="2"/>
      </rPr>
      <t xml:space="preserve">: Los responsables aportan planilla de control manual del 2023, sin embargo esta evidencia no coincide con la accion de mejora planteada a la Contraloría Distrital.
</t>
    </r>
    <r>
      <rPr>
        <b/>
        <sz val="9"/>
        <color theme="1"/>
        <rFont val="Arial"/>
        <family val="2"/>
      </rPr>
      <t>Febrero 2025:</t>
    </r>
    <r>
      <rPr>
        <sz val="9"/>
        <color theme="1"/>
        <rFont val="Arial"/>
        <family val="2"/>
      </rPr>
      <t xml:space="preserve"> En proceso de avance de la acción de mejora por parte de los responsables del cumplimiento
</t>
    </r>
    <r>
      <rPr>
        <b/>
        <sz val="9"/>
        <color theme="1"/>
        <rFont val="Arial"/>
        <family val="2"/>
      </rPr>
      <t xml:space="preserve">
Marzo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Evidencia de avance de la acción de mejora parcial.
</t>
    </r>
    <r>
      <rPr>
        <b/>
        <sz val="9"/>
        <color theme="1"/>
        <rFont val="Arial"/>
        <family val="2"/>
      </rPr>
      <t>Julio 2025</t>
    </r>
    <r>
      <rPr>
        <sz val="9"/>
        <color theme="1"/>
        <rFont val="Arial"/>
        <family val="2"/>
      </rPr>
      <t xml:space="preserve">: Evidencia de avance de la acción de mejora parcial.
</t>
    </r>
    <r>
      <rPr>
        <b/>
        <sz val="9"/>
        <color theme="1"/>
        <rFont val="Arial"/>
        <family val="2"/>
      </rPr>
      <t xml:space="preserve">Agosto 2025: </t>
    </r>
    <r>
      <rPr>
        <sz val="9"/>
        <color theme="1"/>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9"/>
        <color theme="1"/>
        <rFont val="Arial"/>
        <family val="2"/>
      </rPr>
      <t xml:space="preserve">Septiembre 2025: </t>
    </r>
    <r>
      <rPr>
        <sz val="9"/>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t>
    </r>
    <r>
      <rPr>
        <sz val="9"/>
        <color theme="1"/>
        <rFont val="Arial"/>
        <family val="2"/>
      </rPr>
      <t xml:space="preserve"> 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</si>
  <si>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Como consecuencia de este hallazgo se programó una auditoria desde la Oficina de Control Interno para verificar la supervision de una muestra de contratos de la vigencia 2021, donde se evidencia que la situacion permanece, ratificando el hallazgo de la Contraloria
</t>
    </r>
    <r>
      <rPr>
        <b/>
        <sz val="9"/>
        <color theme="1"/>
        <rFont val="Arial"/>
        <family val="2"/>
      </rPr>
      <t>Noviembre 2022</t>
    </r>
    <r>
      <rPr>
        <sz val="9"/>
        <color theme="1"/>
        <rFont val="Arial"/>
        <family val="2"/>
      </rPr>
      <t xml:space="preserve">: Esta Auditoria de seguimiento, quedara inlcuida en el Plan General de evaluacionde 2023.
</t>
    </r>
    <r>
      <rPr>
        <b/>
        <sz val="9"/>
        <color theme="1"/>
        <rFont val="Arial"/>
        <family val="2"/>
      </rPr>
      <t>Enero 2023</t>
    </r>
    <r>
      <rPr>
        <sz val="9"/>
        <color theme="1"/>
        <rFont val="Arial"/>
        <family val="2"/>
      </rPr>
      <t xml:space="preserve">:Esta Auditoria de seguimiento, quedara inlcuida en el Plan General de evaluacionde 2023.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9"/>
        <color theme="1"/>
        <rFont val="Arial"/>
        <family val="2"/>
      </rPr>
      <t xml:space="preserve">
Febrero 2024</t>
    </r>
    <r>
      <rPr>
        <sz val="9"/>
        <color theme="1"/>
        <rFont val="Arial"/>
        <family val="2"/>
      </rPr>
      <t xml:space="preserve">: Se solicitò a los responsables el avance de las acciónes realizadas y no presentaron evidencias.
</t>
    </r>
    <r>
      <rPr>
        <b/>
        <sz val="9"/>
        <color theme="1"/>
        <rFont val="Arial"/>
        <family val="2"/>
      </rPr>
      <t>Abril 202</t>
    </r>
    <r>
      <rPr>
        <sz val="9"/>
        <color theme="1"/>
        <rFont val="Arial"/>
        <family val="2"/>
      </rPr>
      <t xml:space="preserve">4: De acuerdo con el informe de la Contraloría de agosto 2023 "Informe Definitivo Gestión Fiscal Integral Auditoría Financiera y de Gestión vigencia 2022 E.S.E. Metrosalud", esta acción no se relaciona como abierta o cerrada (cuadros 23, 24, 25, pg 65, 66, 67 informe). Está ABIERTA en PAPEL DE TRABAJO PT 03-PF EVALUACIÓN PLAN DE MEJORAMIENTO de la contraloría
</t>
    </r>
    <r>
      <rPr>
        <b/>
        <sz val="9"/>
        <color theme="1"/>
        <rFont val="Arial"/>
        <family val="2"/>
      </rPr>
      <t>Julio 2024</t>
    </r>
    <r>
      <rPr>
        <sz val="9"/>
        <color theme="1"/>
        <rFont val="Arial"/>
        <family val="2"/>
      </rPr>
      <t xml:space="preserve">: Se evidencia cumplimiento de requisitos en los contratos posteriores a los hallazgos (informe de evaluación tecnica de ofertas - PA 03 FR 40, la cual analiza que se cumplan los requisitos habilitantes, entre otros anexar CD con las hojas de vida y soportes del personal requerido). Cumplimiento: 100%, Efectividad 0%
</t>
    </r>
    <r>
      <rPr>
        <b/>
        <sz val="9"/>
        <color theme="1"/>
        <rFont val="Arial"/>
        <family val="2"/>
      </rPr>
      <t>Agosto 2024</t>
    </r>
    <r>
      <rPr>
        <sz val="9"/>
        <color theme="1"/>
        <rFont val="Arial"/>
        <family val="2"/>
      </rPr>
      <t xml:space="preserve">: Pendiente valoracion de las evidencias por parte de la Contraloria Distrital. Cumplimiento: 100% - Efectividad 
</t>
    </r>
    <r>
      <rPr>
        <b/>
        <sz val="9"/>
        <color theme="1"/>
        <rFont val="Arial"/>
        <family val="2"/>
      </rPr>
      <t>Septiembre 2024</t>
    </r>
    <r>
      <rPr>
        <sz val="9"/>
        <color theme="1"/>
        <rFont val="Arial"/>
        <family val="2"/>
      </rPr>
      <t xml:space="preserve">: Pendiente valoracion de las evidencias por parte de la Contraloria Distrital. Cumplimiento: 100% - Efectividad 100%
</t>
    </r>
    <r>
      <rPr>
        <b/>
        <sz val="9"/>
        <color theme="1"/>
        <rFont val="Arial"/>
        <family val="2"/>
      </rPr>
      <t>Octubre 2024:</t>
    </r>
    <r>
      <rPr>
        <sz val="9"/>
        <color theme="1"/>
        <rFont val="Arial"/>
        <family val="2"/>
      </rPr>
      <t xml:space="preserve"> Pendiente valoracion de las evidencias por parte de la Contraloria Distrital. Cumplimiento: 100% - Efectividad 100%
</t>
    </r>
    <r>
      <rPr>
        <b/>
        <sz val="9"/>
        <color theme="1"/>
        <rFont val="Arial"/>
        <family val="2"/>
      </rPr>
      <t>Noviembre 2024:</t>
    </r>
    <r>
      <rPr>
        <sz val="9"/>
        <color theme="1"/>
        <rFont val="Arial"/>
        <family val="2"/>
      </rPr>
      <t xml:space="preserve">  Pendiente valoracion de las evidencias por parte de la Contraloria Distrital. Cumplimiento: 100% - Efectividad 100%
</t>
    </r>
    <r>
      <rPr>
        <b/>
        <sz val="9"/>
        <color theme="1"/>
        <rFont val="Arial"/>
        <family val="2"/>
      </rPr>
      <t>Diciembre 2024:</t>
    </r>
    <r>
      <rPr>
        <sz val="9"/>
        <color theme="1"/>
        <rFont val="Arial"/>
        <family val="2"/>
      </rPr>
      <t xml:space="preserve"> Pendiente valoración de las evidencias por parte de la Contraloría Distrital de Medellín.
</t>
    </r>
    <r>
      <rPr>
        <b/>
        <sz val="9"/>
        <color theme="1"/>
        <rFont val="Arial"/>
        <family val="2"/>
      </rPr>
      <t>Enero 2025:</t>
    </r>
    <r>
      <rPr>
        <sz val="9"/>
        <color theme="1"/>
        <rFont val="Arial"/>
        <family val="2"/>
      </rPr>
      <t xml:space="preserve"> Pendiente valoración de las evidencias por parte de la Contraloría Distrital de Medellín.
</t>
    </r>
    <r>
      <rPr>
        <b/>
        <sz val="9"/>
        <color theme="1"/>
        <rFont val="Arial"/>
        <family val="2"/>
      </rPr>
      <t>Febrero 2025:</t>
    </r>
    <r>
      <rPr>
        <sz val="9"/>
        <color theme="1"/>
        <rFont val="Arial"/>
        <family val="2"/>
      </rPr>
      <t xml:space="preserve"> Pendiente valoración de las evidencias por parte de la Contraloría Distrital de Medellín.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 xml:space="preserve">Julio 2025: </t>
    </r>
    <r>
      <rPr>
        <sz val="9"/>
        <color theme="1"/>
        <rFont val="Arial"/>
        <family val="2"/>
      </rPr>
      <t xml:space="preserve">Actualmente la Contraloría Distrital de Medellín está realizando la auditoría para la vigencia 2024, y está realizando la verificación de las evidencias de esta acción.
</t>
    </r>
    <r>
      <rPr>
        <b/>
        <sz val="9"/>
        <color theme="1"/>
        <rFont val="Arial"/>
        <family val="2"/>
      </rPr>
      <t xml:space="preserve">
Agosto 2025: </t>
    </r>
    <r>
      <rPr>
        <sz val="9"/>
        <color theme="1"/>
        <rFont val="Arial"/>
        <family val="2"/>
      </rPr>
      <t xml:space="preserve">Posterior a la auditoría de gestión de la Contraloría Distrital de Medellín vigencia 2024, se está a la espera de los resultados del informe para el cierre del hallazgo. 
</t>
    </r>
    <r>
      <rPr>
        <b/>
        <sz val="9"/>
        <color theme="1"/>
        <rFont val="Arial"/>
        <family val="2"/>
      </rPr>
      <t xml:space="preserve">
Septiembre 2025: </t>
    </r>
    <r>
      <rPr>
        <sz val="9"/>
        <color theme="1"/>
        <rFont val="Arial"/>
        <family val="2"/>
      </rPr>
      <t>Se cierra esta acción de acuerdo con el informe definitivo de la Auditoria Financiera, de Gestión y Resultados vigencia 2024, emitido por la Contraloría Distrital de Medellín en septiembre de 2025.</t>
    </r>
    <r>
      <rPr>
        <b/>
        <sz val="9"/>
        <color theme="1"/>
        <rFont val="Arial"/>
        <family val="2"/>
      </rPr>
      <t xml:space="preserve">
ESTADO: CERRADA - </t>
    </r>
    <r>
      <rPr>
        <sz val="9"/>
        <color theme="1"/>
        <rFont val="Arial"/>
        <family val="2"/>
      </rPr>
      <t>Verificado en Informe Definitivo Auditoria Financiera, de Gestión y Resultados vigencia 2024, con fecha de septiembre 2025.</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</si>
  <si>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evidencio el inicio del despliegue institucional, del cual se anexa copia de la presentacion realizada, adicionalmente se cuenta con unacronograma del año en curso donde se realizaran capacitaciones pérsonalizadas con cada supervisor
Evidencia despliegue y cronograma con las fechas y contenidos (entrega del coronogrma 29 de julio)
Se solicita ampliacion de la fecha para las acapacitaciones personalizadas 31/12/2022
</t>
    </r>
    <r>
      <rPr>
        <b/>
        <sz val="9"/>
        <color theme="1"/>
        <rFont val="Arial"/>
        <family val="2"/>
      </rPr>
      <t>Noviembre 2022</t>
    </r>
    <r>
      <rPr>
        <sz val="9"/>
        <color theme="1"/>
        <rFont val="Arial"/>
        <family val="2"/>
      </rPr>
      <t xml:space="preserve">: Se envia correo a la Direccion Administrativa, para solictar las envidencias pendientes y dar cierre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t>
    </r>
    <r>
      <rPr>
        <sz val="9"/>
        <color theme="1"/>
        <rFont val="Arial"/>
        <family val="2"/>
      </rPr>
      <t xml:space="preserve">4: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Contraloría: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En los contratos evaluados aun se evidencia debilidades en la supervisión relacionadas con el seguimiento financiero, lo que ocasionó observaciones con presunta incidencia fiscal asi:: Contrato 3532-2022 servicios pagados de mas, Contrato 3219-2022 horas de transporte no utilizadas ni soportas. Con lo anterior se verifica que la acción que realizó la entidad para evitar que el hecho detectado se repitiera, no fue efectiva. Por lo tanto la acción continua abierta.
</t>
    </r>
    <r>
      <rPr>
        <b/>
        <sz val="9"/>
        <color theme="1"/>
        <rFont val="Arial"/>
        <family val="2"/>
      </rPr>
      <t>Julio 2024</t>
    </r>
    <r>
      <rPr>
        <sz val="9"/>
        <color theme="1"/>
        <rFont val="Arial"/>
        <family val="2"/>
      </rPr>
      <t xml:space="preserve">: : Se evidencian dos capacitaciones realizadas (una en 2022 y otra en 2023) en el manual institucional de supervisión e interventoría de contratos codigo PA 03 MA 03, dirigido y con asistencia de los supervisores de los contratos de la ESE.Cumplimiento: 80%, Efectividad 80%
</t>
    </r>
    <r>
      <rPr>
        <b/>
        <sz val="9"/>
        <color theme="1"/>
        <rFont val="Arial"/>
        <family val="2"/>
      </rPr>
      <t>Agosto 2024:</t>
    </r>
    <r>
      <rPr>
        <sz val="9"/>
        <color theme="1"/>
        <rFont val="Arial"/>
        <family val="2"/>
      </rPr>
      <t xml:space="preserve"> Pendiente evidencias del cumplimiento por parte de los responsables. Sin avances a la fecha. Cumplimiento: 80% - Efectividad 80%
</t>
    </r>
    <r>
      <rPr>
        <b/>
        <sz val="9"/>
        <color theme="1"/>
        <rFont val="Arial"/>
        <family val="2"/>
      </rPr>
      <t>Septiembre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Octubre 2024</t>
    </r>
    <r>
      <rPr>
        <sz val="9"/>
        <color theme="1"/>
        <rFont val="Arial"/>
        <family val="2"/>
      </rPr>
      <t xml:space="preserve">: Pendiente evidencias del cumplimiento por parte de los responsables. Sin avances a la fecha. Cumplimiento: 80% - Efectividad 80%
</t>
    </r>
    <r>
      <rPr>
        <b/>
        <sz val="9"/>
        <color theme="1"/>
        <rFont val="Arial"/>
        <family val="2"/>
      </rPr>
      <t>Noviembre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Diciembre 2024:</t>
    </r>
    <r>
      <rPr>
        <sz val="9"/>
        <color theme="1"/>
        <rFont val="Arial"/>
        <family val="2"/>
      </rPr>
      <t xml:space="preserve"> Seguimiento Oficina Control Interno y Evaluación: adjuntan evidencias de la capacitación a los supervisores de contratos sobre la importancia del seguimiento a cada una de las obligaciones pactadas en el contrato. cumplimiento 100%.
</t>
    </r>
    <r>
      <rPr>
        <b/>
        <sz val="9"/>
        <color theme="1"/>
        <rFont val="Arial"/>
        <family val="2"/>
      </rPr>
      <t xml:space="preserve">
Enero 2025</t>
    </r>
    <r>
      <rPr>
        <sz val="9"/>
        <color theme="1"/>
        <rFont val="Arial"/>
        <family val="2"/>
      </rPr>
      <t xml:space="preserve">:  Pendiente completar las evidencias de las acciones de mejora, por parte de los responsables del cumplimiento
</t>
    </r>
    <r>
      <rPr>
        <b/>
        <sz val="9"/>
        <color theme="1"/>
        <rFont val="Arial"/>
        <family val="2"/>
      </rPr>
      <t>Febrero 2025</t>
    </r>
    <r>
      <rPr>
        <sz val="9"/>
        <color theme="1"/>
        <rFont val="Arial"/>
        <family val="2"/>
      </rPr>
      <t xml:space="preserve">: Pendiente completar las evidencias de las acciones de mejora, por parte de los responsables del cumplimiento.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Junio 2025: </t>
    </r>
    <r>
      <rPr>
        <sz val="9"/>
        <color theme="1"/>
        <rFont val="Arial"/>
        <family val="2"/>
      </rPr>
      <t xml:space="preserve">Actualmente la Contraloría Distrital de Medellín está realizando la auditoría para la vigencia 2024, y está realizando la verificación de las evidencias de esta acción.
</t>
    </r>
    <r>
      <rPr>
        <b/>
        <sz val="9"/>
        <color theme="1"/>
        <rFont val="Arial"/>
        <family val="2"/>
      </rPr>
      <t xml:space="preserve">Julio 2025: </t>
    </r>
    <r>
      <rPr>
        <sz val="9"/>
        <color theme="1"/>
        <rFont val="Arial"/>
        <family val="2"/>
      </rPr>
      <t xml:space="preserve">Actualmente la Contraloría Distrital de Medellín está realizando la auditoría para la vigencia 2024, y está realizando la verificación de las evidencias de esta acción.
</t>
    </r>
    <r>
      <rPr>
        <b/>
        <sz val="9"/>
        <color theme="1"/>
        <rFont val="Arial"/>
        <family val="2"/>
      </rPr>
      <t>Agosto 2025:</t>
    </r>
    <r>
      <rPr>
        <sz val="9"/>
        <color theme="1"/>
        <rFont val="Arial"/>
        <family val="2"/>
      </rPr>
      <t xml:space="preserve"> Posterior a la auditoría de gestión de la Contraloría Distrital de Medellín vigencia 2024, se está a la espera de los resultados del informe para el cierre del hallazgo.
</t>
    </r>
    <r>
      <rPr>
        <b/>
        <sz val="9"/>
        <color theme="1"/>
        <rFont val="Arial"/>
        <family val="2"/>
      </rPr>
      <t>Septiembre 2025</t>
    </r>
    <r>
      <rPr>
        <sz val="9"/>
        <color theme="1"/>
        <rFont val="Arial"/>
        <family val="2"/>
      </rPr>
      <t xml:space="preserve">: 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t>
    </r>
    <r>
      <rPr>
        <sz val="9"/>
        <color theme="1"/>
        <rFont val="Arial"/>
        <family val="2"/>
      </rPr>
      <t xml:space="preserve">- 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</si>
  <si>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evidencio el inicio del despliegue institucional, del cual se anexa copia de la presentacion realizada, adicionalmente se cuenta con unacronograma del año en curso donde se realizaran capacitaciones pérsonalizadas con cada supervisor
Evidencia despliegue y cronograma con las fechas y contenidos (entrega del coronogrma 29 de julio)
Se solicita ampliacion de la fecha para las acapacitaciones personalizadas 31/12/2022
</t>
    </r>
    <r>
      <rPr>
        <b/>
        <sz val="9"/>
        <color theme="1"/>
        <rFont val="Arial"/>
        <family val="2"/>
      </rPr>
      <t>Noviembre 2022</t>
    </r>
    <r>
      <rPr>
        <sz val="9"/>
        <color theme="1"/>
        <rFont val="Arial"/>
        <family val="2"/>
      </rPr>
      <t xml:space="preserve">: Se envia correo a la Direccion Administrativa, para solictar las envidencias pendientes y dar cierre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Contraloría: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En los contratos evaluados aun se evidencia debilidades en la supervisión relacionadas con el seguimiento financiero, lo que ocasionó observaciones con presunta incidencia fiscal asi:: Contrato 3532-2022 servicios pagados de mas, Contrato 3219-2022 horas de transporte no utilizadas ni soportas. Con lo anterior se verifica que la acción que realizó la entidad para evitar que el hecho detectado se repitiera, no fue efectiva. Por lo tanto la acción continua abierta.
</t>
    </r>
    <r>
      <rPr>
        <b/>
        <sz val="9"/>
        <color theme="1"/>
        <rFont val="Arial"/>
        <family val="2"/>
      </rPr>
      <t>Julio 2024</t>
    </r>
    <r>
      <rPr>
        <sz val="9"/>
        <color theme="1"/>
        <rFont val="Arial"/>
        <family val="2"/>
      </rPr>
      <t xml:space="preserve">: : Se evidencian dos capacitaciones realizadas (una en 2022 y otra en 2023) en el manual institucional de supervisión e interventoría de contratos codigo PA 03 MA 03, dirigido y con asistencia de los supervisores de los contratos de la ESE. Cumplimiento: 80%, Efectividad 80%
</t>
    </r>
    <r>
      <rPr>
        <b/>
        <sz val="9"/>
        <color theme="1"/>
        <rFont val="Arial"/>
        <family val="2"/>
      </rPr>
      <t>Agosto 2024</t>
    </r>
    <r>
      <rPr>
        <sz val="9"/>
        <color theme="1"/>
        <rFont val="Arial"/>
        <family val="2"/>
      </rPr>
      <t xml:space="preserve">: Pendiente evidencias del cumplimiento por parte de los responsables.   Sin avances a la fecha. Cumplimiento: 80% - Efectividad 80%
</t>
    </r>
    <r>
      <rPr>
        <b/>
        <sz val="9"/>
        <color theme="1"/>
        <rFont val="Arial"/>
        <family val="2"/>
      </rPr>
      <t>Septiembre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Octubre 2024:</t>
    </r>
    <r>
      <rPr>
        <sz val="9"/>
        <color theme="1"/>
        <rFont val="Arial"/>
        <family val="2"/>
      </rPr>
      <t xml:space="preserve"> Pendiente evidencias del cumplimiento por parte de los responsables.   Sin avances a la fecha. Cumplimiento: 80% - Efectividad 80%
</t>
    </r>
    <r>
      <rPr>
        <b/>
        <sz val="9"/>
        <color theme="1"/>
        <rFont val="Arial"/>
        <family val="2"/>
      </rPr>
      <t>Noviembre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 xml:space="preserve">Diciembre 2024: </t>
    </r>
    <r>
      <rPr>
        <sz val="9"/>
        <color theme="1"/>
        <rFont val="Arial"/>
        <family val="2"/>
      </rPr>
      <t xml:space="preserve">Seguimiento Oficina Control Interno y Evaluación: adjuntan evidencias de la capacitación a los supervisores de contratos sobre la importancia del seguimiento a cada una de las obligaciones pactadas en el contrato. cumplimiento 100%.
</t>
    </r>
    <r>
      <rPr>
        <b/>
        <sz val="9"/>
        <color theme="1"/>
        <rFont val="Arial"/>
        <family val="2"/>
      </rPr>
      <t>Enero 2025:</t>
    </r>
    <r>
      <rPr>
        <sz val="9"/>
        <color theme="1"/>
        <rFont val="Arial"/>
        <family val="2"/>
      </rPr>
      <t xml:space="preserve"> Pendiente completar las evidencias de las acciones de mejora por parte de los responsables del cumplimiento.
</t>
    </r>
    <r>
      <rPr>
        <b/>
        <sz val="9"/>
        <color theme="1"/>
        <rFont val="Arial"/>
        <family val="2"/>
      </rPr>
      <t>Febrero 2025:</t>
    </r>
    <r>
      <rPr>
        <sz val="9"/>
        <color theme="1"/>
        <rFont val="Arial"/>
        <family val="2"/>
      </rPr>
      <t xml:space="preserve"> Pendiente completar las evidencias de las acciones de mejora por parte de los responsables del cumplimiento.
</t>
    </r>
    <r>
      <rPr>
        <b/>
        <sz val="9"/>
        <color theme="1"/>
        <rFont val="Arial"/>
        <family val="2"/>
      </rPr>
      <t xml:space="preserve">Marzo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
Mayo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 xml:space="preserve">Julio 2025: </t>
    </r>
    <r>
      <rPr>
        <sz val="9"/>
        <color theme="1"/>
        <rFont val="Arial"/>
        <family val="2"/>
      </rPr>
      <t xml:space="preserve">Actualmente la Contraloría Distrital de Medellín está realizando la auditoría para la vigencia 2024, y está realizando la verificación de las evidencias de esta acción.
</t>
    </r>
    <r>
      <rPr>
        <b/>
        <sz val="9"/>
        <color theme="1"/>
        <rFont val="Arial"/>
        <family val="2"/>
      </rPr>
      <t xml:space="preserve">
Agosto 2025: </t>
    </r>
    <r>
      <rPr>
        <sz val="9"/>
        <color theme="1"/>
        <rFont val="Arial"/>
        <family val="2"/>
      </rPr>
      <t xml:space="preserve">Posterior a la auditoría de gestión de la Contraloría Distrital de Medellín vigencia 2024, se está a la espera de los resultados del informe para el cierre del hallazgo.
</t>
    </r>
    <r>
      <rPr>
        <b/>
        <sz val="9"/>
        <color theme="1"/>
        <rFont val="Arial"/>
        <family val="2"/>
      </rPr>
      <t xml:space="preserve">Septiembre 2025: </t>
    </r>
    <r>
      <rPr>
        <sz val="9"/>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 </t>
    </r>
    <r>
      <rPr>
        <sz val="9"/>
        <color theme="1"/>
        <rFont val="Arial"/>
        <family val="2"/>
      </rPr>
      <t>Verificado en Informe Definitivo Auditoria Financiera, de Gestión y Resultados vigencia 2024, con fecha de septiembre 2025.</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</si>
  <si>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evidencio el inicio del despliegue institucional, del cual se anexa copia de la presentacion realizada, adicionalmente se cuenta con unacronograma del año en curso donde se realizaran capacitaciones pérsonalizadas con cada supervisor
Evidencia despliegue y cronograma con las fechas y contenidos (entrega del coronogrma 29 de julio)
Se solicita ampliacion de la fecha para las acapacitaciones personalizadas 31/12/2022
</t>
    </r>
    <r>
      <rPr>
        <b/>
        <sz val="9"/>
        <color theme="1"/>
        <rFont val="Arial"/>
        <family val="2"/>
      </rPr>
      <t>Noviembre 2022</t>
    </r>
    <r>
      <rPr>
        <sz val="9"/>
        <color theme="1"/>
        <rFont val="Arial"/>
        <family val="2"/>
      </rPr>
      <t xml:space="preserve">: Se envia correo a la Direccion Administrativa, para solictar las envidencias pendientes y dar cierre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Contraloría: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En los contratos evaluados aun se evidencia debilidades en la supervisión relacionadas con el seguimiento financiero, lo que ocasionó observaciones con presunta incidencia fiscal asi:: Contrato 3532-2022 servicios pagados de mas, Contrato 3219-2022 horas de transporte no utilizadas ni soportas. Con lo anterior se verifica que la acción que realizó la entidad para evitar que el hecho detectado se repitiera, no fue efectiva. Por lo tanto la acción continua abierta.
</t>
    </r>
    <r>
      <rPr>
        <b/>
        <sz val="9"/>
        <color theme="1"/>
        <rFont val="Arial"/>
        <family val="2"/>
      </rPr>
      <t>Julio 202</t>
    </r>
    <r>
      <rPr>
        <sz val="9"/>
        <color theme="1"/>
        <rFont val="Arial"/>
        <family val="2"/>
      </rPr>
      <t xml:space="preserve">4: : Se evidencian dos capacitaciones realizadas (una en 2022 y otra en 2023) en el manual institucional de supervisión e interventoría de contratos codigo PA 03 MA 03, dirigido y con asistencia de los supervisores de los contratos de la ESE. Cumplimiento: 80%, Efectividad 80%
</t>
    </r>
    <r>
      <rPr>
        <b/>
        <sz val="9"/>
        <color theme="1"/>
        <rFont val="Arial"/>
        <family val="2"/>
      </rPr>
      <t>Agosto 2024:</t>
    </r>
    <r>
      <rPr>
        <sz val="9"/>
        <color theme="1"/>
        <rFont val="Arial"/>
        <family val="2"/>
      </rPr>
      <t xml:space="preserve"> Pendiente evidencias del cumplimiento por parte de los responsables. Sin avances a la fecha.Cumplimiento: 80% -  Efectividad 80%
</t>
    </r>
    <r>
      <rPr>
        <b/>
        <sz val="9"/>
        <color theme="1"/>
        <rFont val="Arial"/>
        <family val="2"/>
      </rPr>
      <t>Septiembre 2024</t>
    </r>
    <r>
      <rPr>
        <sz val="9"/>
        <color theme="1"/>
        <rFont val="Arial"/>
        <family val="2"/>
      </rPr>
      <t xml:space="preserve">: Pendiente evidencias del cumplimiento por parte de los responsables. Sin avances a la fecha.Cumplimiento: 80% -  Efectividad 80%
</t>
    </r>
    <r>
      <rPr>
        <b/>
        <sz val="9"/>
        <color theme="1"/>
        <rFont val="Arial"/>
        <family val="2"/>
      </rPr>
      <t>Octubre 2024:</t>
    </r>
    <r>
      <rPr>
        <sz val="9"/>
        <color theme="1"/>
        <rFont val="Arial"/>
        <family val="2"/>
      </rPr>
      <t xml:space="preserve"> Pendiente evidencias del cumplimiento por parte de los responsables. Sin avances a la fecha.Cumplimiento: 80% -  Efectividad 80%
</t>
    </r>
    <r>
      <rPr>
        <b/>
        <sz val="9"/>
        <color theme="1"/>
        <rFont val="Arial"/>
        <family val="2"/>
      </rPr>
      <t>Noviembre 2024</t>
    </r>
    <r>
      <rPr>
        <sz val="9"/>
        <color theme="1"/>
        <rFont val="Arial"/>
        <family val="2"/>
      </rPr>
      <t xml:space="preserve">: Pendiente evidencias del cumplimiento por parte de los responsables. Sin avances a la fecha.Cumplimiento: 80% -  Efectividad 80%
</t>
    </r>
    <r>
      <rPr>
        <b/>
        <sz val="9"/>
        <color theme="1"/>
        <rFont val="Arial"/>
        <family val="2"/>
      </rPr>
      <t>Diciembre 2024:</t>
    </r>
    <r>
      <rPr>
        <sz val="9"/>
        <color theme="1"/>
        <rFont val="Arial"/>
        <family val="2"/>
      </rPr>
      <t xml:space="preserve"> Seguimiento Oficina Control Interno y Evaluación: adjuntan evidencias de la capacitación a los supervisores de contratos sobre la importancia del seguimiento a cada una de las obligaciones pactadas en el contrato. cumplimiento 100%..
</t>
    </r>
    <r>
      <rPr>
        <b/>
        <sz val="9"/>
        <color theme="1"/>
        <rFont val="Arial"/>
        <family val="2"/>
      </rPr>
      <t>Enero 2025:</t>
    </r>
    <r>
      <rPr>
        <sz val="9"/>
        <color theme="1"/>
        <rFont val="Arial"/>
        <family val="2"/>
      </rPr>
      <t xml:space="preserve"> Aun está pendiente completar las evidencias de las acciones de mejora por parte de los responsables del cumplimiento.
</t>
    </r>
    <r>
      <rPr>
        <b/>
        <sz val="9"/>
        <color theme="1"/>
        <rFont val="Arial"/>
        <family val="2"/>
      </rPr>
      <t xml:space="preserve">
Febrero 2025</t>
    </r>
    <r>
      <rPr>
        <sz val="9"/>
        <color theme="1"/>
        <rFont val="Arial"/>
        <family val="2"/>
      </rPr>
      <t xml:space="preserve">: Aun está pendiente completar las evidencias de las acciones de mejora por parte de los responsables del cumplimiento.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
</t>
    </r>
    <r>
      <rPr>
        <b/>
        <sz val="9"/>
        <color theme="1"/>
        <rFont val="Arial"/>
        <family val="2"/>
      </rPr>
      <t xml:space="preserve">
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Junio 2025: </t>
    </r>
    <r>
      <rPr>
        <sz val="9"/>
        <color theme="1"/>
        <rFont val="Arial"/>
        <family val="2"/>
      </rPr>
      <t xml:space="preserve">Actualmente la Contraloría Distrital de Medellín está realizando la auditoría para la vigencia 2024, y está realizando la verificación de las evidencias de esta acción. 
</t>
    </r>
    <r>
      <rPr>
        <b/>
        <sz val="9"/>
        <color theme="1"/>
        <rFont val="Arial"/>
        <family val="2"/>
      </rPr>
      <t>Julio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Agosto 2025:</t>
    </r>
    <r>
      <rPr>
        <sz val="9"/>
        <color theme="1"/>
        <rFont val="Arial"/>
        <family val="2"/>
      </rPr>
      <t xml:space="preserve"> Posterior a la auditoría de gestión de la Contraloría Distrital de Medellín vigencia 2024, se está a la espera de los resultados del informe para el cierre del hallazgo. 
</t>
    </r>
    <r>
      <rPr>
        <b/>
        <sz val="9"/>
        <color theme="1"/>
        <rFont val="Arial"/>
        <family val="2"/>
      </rPr>
      <t>Septiembre 2025:</t>
    </r>
    <r>
      <rPr>
        <sz val="9"/>
        <color theme="1"/>
        <rFont val="Arial"/>
        <family val="2"/>
      </rPr>
      <t xml:space="preserve"> 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ESTADO: CERRADA </t>
    </r>
    <r>
      <rPr>
        <sz val="9"/>
        <color theme="1"/>
        <rFont val="Arial"/>
        <family val="2"/>
      </rPr>
      <t>- Verificado en Informe Definitivo Auditoria Financiera, de Gestión y Resultados vigencia 2024, con fecha de septiembre 2025.</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</si>
  <si>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evidencio el inicio del despliegue institucional, del cual se anexa copia de la presentacion realizada, adicionalmente se cuenta con unacronograma del año en curso donde se realizaran capacitaciones pérsonalizadas con cada supervisor
Evidencia despliegue y cronograma con las fechas y contenidos (entrega del coronogrma 29 de julio)
Se solicita ampliacion de la fecha para las acapacitaciones personalizadas 31/12/2022
</t>
    </r>
    <r>
      <rPr>
        <b/>
        <sz val="9"/>
        <color theme="1"/>
        <rFont val="Arial"/>
        <family val="2"/>
      </rPr>
      <t>Noviembre 2022</t>
    </r>
    <r>
      <rPr>
        <sz val="9"/>
        <color theme="1"/>
        <rFont val="Arial"/>
        <family val="2"/>
      </rPr>
      <t xml:space="preserve">: Se envia correo a la Direccion Administrativa, para solictar las envidencias pendientes y dar cierre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Contraloría: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En los contratos evaluados aun se evidencia debilidades en la supervisión relacionadas con el seguimiento financiero, lo que ocasionó observaciones con presunta incidencia fiscal asi:: Contrato 3532-2022 servicios pagados de mas, Contrato 3219-2022 horas de transporte no utilizadas ni soportas. Con lo anterior se verifica que la acción que realizó la entidad para evitar que el hecho detectado se repitiera, no fue efectiva. Por lo tanto la acción continua abierta.
</t>
    </r>
    <r>
      <rPr>
        <b/>
        <sz val="9"/>
        <color theme="1"/>
        <rFont val="Arial"/>
        <family val="2"/>
      </rPr>
      <t>Julio 2024</t>
    </r>
    <r>
      <rPr>
        <sz val="9"/>
        <color theme="1"/>
        <rFont val="Arial"/>
        <family val="2"/>
      </rPr>
      <t xml:space="preserve">: : Se evidencian dos capacitaciones realizadas (una en 2022 y otra en 2023) en el manual institucional de supervisión e interventoría de contratos codigo PA 03 MA 03, dirigido y con asistencia de los supervisores de los contratos de la ESE. Cumplimiento: 80%, Efectividad 80%
</t>
    </r>
    <r>
      <rPr>
        <b/>
        <sz val="9"/>
        <color theme="1"/>
        <rFont val="Arial"/>
        <family val="2"/>
      </rPr>
      <t>Agosto 2024</t>
    </r>
    <r>
      <rPr>
        <sz val="9"/>
        <color theme="1"/>
        <rFont val="Arial"/>
        <family val="2"/>
      </rPr>
      <t xml:space="preserve">: Pendiente evidencias del cumplimiento por parte de los responsables. Sin avances a la fecha. Cumplimiento: 80% - Efectividad 80%.
</t>
    </r>
    <r>
      <rPr>
        <b/>
        <sz val="9"/>
        <color theme="1"/>
        <rFont val="Arial"/>
        <family val="2"/>
      </rPr>
      <t>Septiembre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 xml:space="preserve">
Octubre 2024:</t>
    </r>
    <r>
      <rPr>
        <sz val="9"/>
        <color theme="1"/>
        <rFont val="Arial"/>
        <family val="2"/>
      </rPr>
      <t xml:space="preserve"> Pendiente evidencias del cumplimiento por parte de los responsables. Sin avances a la fecha. Cumplimiento: 80% - Efectividad 80%.
</t>
    </r>
    <r>
      <rPr>
        <b/>
        <sz val="9"/>
        <color theme="1"/>
        <rFont val="Arial"/>
        <family val="2"/>
      </rPr>
      <t xml:space="preserve">
Noviembre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Diciembre 2024:</t>
    </r>
    <r>
      <rPr>
        <sz val="9"/>
        <color theme="1"/>
        <rFont val="Arial"/>
        <family val="2"/>
      </rPr>
      <t xml:space="preserve"> Seguimiento Oficina Control Interno y Evaluación: adjuntan evidencias de la capacitación a los supervisores de contratos sobre la importancia del seguimiento a cada una de las obligaciones pactadas en el contrato. cumplimiento 100%.
</t>
    </r>
    <r>
      <rPr>
        <b/>
        <sz val="9"/>
        <color theme="1"/>
        <rFont val="Arial"/>
        <family val="2"/>
      </rPr>
      <t xml:space="preserve">Enero 2025: </t>
    </r>
    <r>
      <rPr>
        <sz val="9"/>
        <color theme="1"/>
        <rFont val="Arial"/>
        <family val="2"/>
      </rPr>
      <t xml:space="preserve">Aun está pendiente completar las evidencias de las acciones de mejora por parte de los responsables del cumplimiento.
</t>
    </r>
    <r>
      <rPr>
        <b/>
        <sz val="9"/>
        <color theme="1"/>
        <rFont val="Arial"/>
        <family val="2"/>
      </rPr>
      <t>Febrero 2025:</t>
    </r>
    <r>
      <rPr>
        <sz val="9"/>
        <color theme="1"/>
        <rFont val="Arial"/>
        <family val="2"/>
      </rPr>
      <t xml:space="preserve"> Aun está pendiente completar las evidencias de las acciones de mejora por parte de los responsables del cumplimiento.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Julio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Agosto 2025:</t>
    </r>
    <r>
      <rPr>
        <sz val="9"/>
        <color theme="1"/>
        <rFont val="Arial"/>
        <family val="2"/>
      </rPr>
      <t xml:space="preserve"> Posterior a la auditoría de gestión de la Contraloría Distrital de Medellín vigencia 2024, se está a la espera de los resultados del informe para el cierre del hallazgo.
</t>
    </r>
    <r>
      <rPr>
        <b/>
        <sz val="9"/>
        <color theme="1"/>
        <rFont val="Arial"/>
        <family val="2"/>
      </rPr>
      <t xml:space="preserve">Septiembre 2025: </t>
    </r>
    <r>
      <rPr>
        <sz val="9"/>
        <color theme="1"/>
        <rFont val="Arial"/>
        <family val="2"/>
      </rPr>
      <t>Se cierra esta acción de acuerdo con el informe definitivo de la Auditoria Financiera, de Gestión y Resultados vigencia 2024, emitido por la Contraloría Distrital de Medellín en septiembre de 2025.</t>
    </r>
    <r>
      <rPr>
        <b/>
        <sz val="9"/>
        <color theme="1"/>
        <rFont val="Arial"/>
        <family val="2"/>
      </rPr>
      <t xml:space="preserve">
ESTADO: CERRADA - </t>
    </r>
    <r>
      <rPr>
        <sz val="9"/>
        <color theme="1"/>
        <rFont val="Arial"/>
        <family val="2"/>
      </rPr>
      <t xml:space="preserve">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</si>
  <si>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evidencio el inicio del despliegue institucional, del cual se anexa copia de la presentacion realizada, adicionalmente se cuenta con unacronograma del año en curso donde se realizaran capacitaciones pérsonalizadas con cada supervisor
Evidencia despliegue y cronograma con las fechas y contenidos (entrega del coronogrma 29 de julio)
Se solicita ampliacion de la fecha para las acapacitaciones personalizadas 31/12/2022
</t>
    </r>
    <r>
      <rPr>
        <b/>
        <sz val="9"/>
        <color theme="1"/>
        <rFont val="Arial"/>
        <family val="2"/>
      </rPr>
      <t>Noviembre 2022</t>
    </r>
    <r>
      <rPr>
        <sz val="9"/>
        <color theme="1"/>
        <rFont val="Arial"/>
        <family val="2"/>
      </rPr>
      <t xml:space="preserve">: Se envia correo a la Direccion Administrativa, para solictar las envidencias pendientes y dar cierre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 xml:space="preserve">
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Contraloría: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En los contratos evaluados aun se evidencia debilidades en la supervisión relacionadas con el seguimiento financiero, lo que ocasionó observaciones con presunta incidencia fiscal asi:: Contrato 3532-2022 servicios pagados de mas, Contrato 3219-2022 horas de transporte no utilizadas ni soportas. Con lo anterior se verifica que la acción que realizó la entidad para evitar que el hecho detectado se repitiera, no fue efectiva. Por lo tanto la acción continua abierta.
</t>
    </r>
    <r>
      <rPr>
        <b/>
        <sz val="9"/>
        <color theme="1"/>
        <rFont val="Arial"/>
        <family val="2"/>
      </rPr>
      <t>Julio 2024:</t>
    </r>
    <r>
      <rPr>
        <sz val="9"/>
        <color theme="1"/>
        <rFont val="Arial"/>
        <family val="2"/>
      </rPr>
      <t xml:space="preserve"> : Se evidencian dos capacitaciones realizadas (una en 2022 y otra en 2023) en el manual institucional de supervisión e interventoría de contratos codigo PA 03 MA 03, dirigido y con asistencia de los supervisores de los contratos de la ESE. Cumplimiento: 80%, Efectividad 80%
</t>
    </r>
    <r>
      <rPr>
        <b/>
        <sz val="9"/>
        <color theme="1"/>
        <rFont val="Arial"/>
        <family val="2"/>
      </rPr>
      <t>Agosto 2024</t>
    </r>
    <r>
      <rPr>
        <sz val="9"/>
        <color theme="1"/>
        <rFont val="Arial"/>
        <family val="2"/>
      </rPr>
      <t xml:space="preserve">: Pendiente evidencias del cumplimiento por parte de los responsables. Sin avances a la fecha. Cumplimiento: 80% - Efectividad 80%.
</t>
    </r>
    <r>
      <rPr>
        <b/>
        <sz val="9"/>
        <color theme="1"/>
        <rFont val="Arial"/>
        <family val="2"/>
      </rPr>
      <t>Septiembre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Octubre 2024</t>
    </r>
    <r>
      <rPr>
        <sz val="9"/>
        <color theme="1"/>
        <rFont val="Arial"/>
        <family val="2"/>
      </rPr>
      <t xml:space="preserve">: Pendiente evidencias del cumplimiento por parte de los responsables. Sin avances a la fecha. Cumplimiento: 80% - Efectividad 80%.
</t>
    </r>
    <r>
      <rPr>
        <b/>
        <sz val="9"/>
        <color theme="1"/>
        <rFont val="Arial"/>
        <family val="2"/>
      </rPr>
      <t>Noviembre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Diciembre 2024</t>
    </r>
    <r>
      <rPr>
        <sz val="9"/>
        <color theme="1"/>
        <rFont val="Arial"/>
        <family val="2"/>
      </rPr>
      <t xml:space="preserve">: Seguimiento Oficina Control Interno y Evaluación: adjuntan evidencias de la capacitación a los supervisores de contratos sobre la importancia del seguimiento a cada una de las obligaciones pactadas en el contrato. cumplimiento 100%.
</t>
    </r>
    <r>
      <rPr>
        <b/>
        <sz val="9"/>
        <color theme="1"/>
        <rFont val="Arial"/>
        <family val="2"/>
      </rPr>
      <t>Enero 2025:</t>
    </r>
    <r>
      <rPr>
        <sz val="9"/>
        <color theme="1"/>
        <rFont val="Arial"/>
        <family val="2"/>
      </rPr>
      <t xml:space="preserve"> Aun está pendiente completar las evidencias de las acciones de mejora por parte de los responsables del cumplimiento.
</t>
    </r>
    <r>
      <rPr>
        <b/>
        <sz val="9"/>
        <color theme="1"/>
        <rFont val="Arial"/>
        <family val="2"/>
      </rPr>
      <t xml:space="preserve">Febrero 2025: </t>
    </r>
    <r>
      <rPr>
        <sz val="9"/>
        <color theme="1"/>
        <rFont val="Arial"/>
        <family val="2"/>
      </rPr>
      <t xml:space="preserve">Aun está pendiente completar las evidencias de las acciones de mejora por parte de los responsables del cumplimiento.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Julio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 xml:space="preserve">Agosto 2025: </t>
    </r>
    <r>
      <rPr>
        <sz val="9"/>
        <color theme="1"/>
        <rFont val="Arial"/>
        <family val="2"/>
      </rPr>
      <t xml:space="preserve">Posterior a la auditoría de gestión de la Contraloría Distrital de Medellín vigencia 2024, se está a la espera de los resultados del informe para el cierre del hallazgo.
</t>
    </r>
    <r>
      <rPr>
        <b/>
        <sz val="9"/>
        <color theme="1"/>
        <rFont val="Arial"/>
        <family val="2"/>
      </rPr>
      <t>Septiembre 2025:</t>
    </r>
    <r>
      <rPr>
        <sz val="9"/>
        <color theme="1"/>
        <rFont val="Arial"/>
        <family val="2"/>
      </rPr>
      <t xml:space="preserve"> Se cierra esta acción de acuerdo con el informe definitivo de la Auditoria Financiera, de Gestión y Resultados vigencia 2024, emitido por la Contraloría Distrital de Medellín en septiembre de 2025.
</t>
    </r>
    <r>
      <rPr>
        <b/>
        <sz val="9"/>
        <color theme="1"/>
        <rFont val="Arial"/>
        <family val="2"/>
      </rPr>
      <t>ESTADO: CERRADA</t>
    </r>
    <r>
      <rPr>
        <sz val="9"/>
        <color theme="1"/>
        <rFont val="Arial"/>
        <family val="2"/>
      </rPr>
      <t xml:space="preserve"> - 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</si>
  <si>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evidencio el inicio del despliegue institucional, del cual se anexa copia de la presentacion realizada, adicionalmente se cuenta con unacronograma del año en curso donde se realizaran capacitaciones pérsonalizadas con cada supervisor
Evidencia despliegue y cronograma con las fechas y contenidos (entrega del coronogrma 29 de julio)
Se solicita ampliacion de la fecha para las acapacitaciones personalizadas 31/12/2022
</t>
    </r>
    <r>
      <rPr>
        <b/>
        <sz val="9"/>
        <color theme="1"/>
        <rFont val="Arial"/>
        <family val="2"/>
      </rPr>
      <t>Noviembre 2022</t>
    </r>
    <r>
      <rPr>
        <sz val="9"/>
        <color theme="1"/>
        <rFont val="Arial"/>
        <family val="2"/>
      </rPr>
      <t xml:space="preserve">: Se envia correo a la Direccion Administrativa, para solictar las envidencias pendientes y dar cierre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Contraloría: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En los contratos evaluados aun se evidencia debilidades en la supervisión relacionadas con el seguimiento financiero, lo que ocasionó observaciones con presunta incidencia fiscal asi:: Contrato 3532-2022 servicios pagados de mas, Contrato 3219-2022 horas de transporte no utilizadas ni soportas. Con lo anterior se verifica que la acción que realizó la entidad para evitar que el hecho detectado se repitiera, no fue efectiva. Por lo tanto la acción continua abierta.
</t>
    </r>
    <r>
      <rPr>
        <b/>
        <sz val="9"/>
        <color theme="1"/>
        <rFont val="Arial"/>
        <family val="2"/>
      </rPr>
      <t>Julio 2024</t>
    </r>
    <r>
      <rPr>
        <sz val="9"/>
        <color theme="1"/>
        <rFont val="Arial"/>
        <family val="2"/>
      </rPr>
      <t xml:space="preserve">: Se evidencian dos capacitaciones realizadas (una en 2022 y otra en 2023) en el manual institucional de supervisión e interventoría de contratos codigo PA 03 MA 03, dirigido y con asistencia de los supervisores de los contratos de la ESE. Cumplimiento: 80%, Efectividad 80%
</t>
    </r>
    <r>
      <rPr>
        <b/>
        <sz val="9"/>
        <color theme="1"/>
        <rFont val="Arial"/>
        <family val="2"/>
      </rPr>
      <t>Agosto 2024</t>
    </r>
    <r>
      <rPr>
        <sz val="9"/>
        <color theme="1"/>
        <rFont val="Arial"/>
        <family val="2"/>
      </rPr>
      <t xml:space="preserve">: Pendiente evidencias del cumplimiento por parte de los responsables. Sin avances a la fecha. Cumplimiento: 80% - Efectividad 80%
</t>
    </r>
    <r>
      <rPr>
        <b/>
        <sz val="9"/>
        <color theme="1"/>
        <rFont val="Arial"/>
        <family val="2"/>
      </rPr>
      <t>Septiembre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Octubre 2024:</t>
    </r>
    <r>
      <rPr>
        <sz val="9"/>
        <color theme="1"/>
        <rFont val="Arial"/>
        <family val="2"/>
      </rPr>
      <t xml:space="preserve"> Pendiente evidencias del cumplimiento por parte de los responsables. Sin avances a la fecha. Cumplimiento: 80% - Efectividad 80%
</t>
    </r>
    <r>
      <rPr>
        <b/>
        <sz val="9"/>
        <color theme="1"/>
        <rFont val="Arial"/>
        <family val="2"/>
      </rPr>
      <t>Noviembre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Diciembre 2024:</t>
    </r>
    <r>
      <rPr>
        <sz val="9"/>
        <color theme="1"/>
        <rFont val="Arial"/>
        <family val="2"/>
      </rPr>
      <t xml:space="preserve"> Seguimiento Oficina Control Interno y Evaluación: adjuntan evidencias de la capacitación a los supervisores de contratos sobre la importancia del seguimiento a cada una de las obligaciones pactadas en el contrato. cumplimiento 100%.
</t>
    </r>
    <r>
      <rPr>
        <b/>
        <sz val="9"/>
        <color theme="1"/>
        <rFont val="Arial"/>
        <family val="2"/>
      </rPr>
      <t>Enero 2025:</t>
    </r>
    <r>
      <rPr>
        <sz val="9"/>
        <color theme="1"/>
        <rFont val="Arial"/>
        <family val="2"/>
      </rPr>
      <t xml:space="preserve"> Aún queda pendiente terminar de completar las evidencias de las acciones de mejora.
</t>
    </r>
    <r>
      <rPr>
        <b/>
        <sz val="9"/>
        <color theme="1"/>
        <rFont val="Arial"/>
        <family val="2"/>
      </rPr>
      <t>Febrero 2025</t>
    </r>
    <r>
      <rPr>
        <sz val="9"/>
        <color theme="1"/>
        <rFont val="Arial"/>
        <family val="2"/>
      </rPr>
      <t xml:space="preserve">: Aún queda pendiente terminar de completar las evidencias de las acciones de mejora. 
</t>
    </r>
    <r>
      <rPr>
        <b/>
        <sz val="9"/>
        <color theme="1"/>
        <rFont val="Arial"/>
        <family val="2"/>
      </rPr>
      <t xml:space="preserve">Marzo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 xml:space="preserve">Mayo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Julio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 xml:space="preserve">
Agosto 2025:</t>
    </r>
    <r>
      <rPr>
        <sz val="9"/>
        <color theme="1"/>
        <rFont val="Arial"/>
        <family val="2"/>
      </rPr>
      <t xml:space="preserve"> Posterior a la auditoría de gestión de la Contraloría Distrital de Medellín vigencia 2024, se está a la espera de los resultados del informe para el cierre del hallazgo.
</t>
    </r>
    <r>
      <rPr>
        <b/>
        <sz val="9"/>
        <color theme="1"/>
        <rFont val="Arial"/>
        <family val="2"/>
      </rPr>
      <t xml:space="preserve">Septiembre 2025: </t>
    </r>
    <r>
      <rPr>
        <sz val="9"/>
        <color theme="1"/>
        <rFont val="Arial"/>
        <family val="2"/>
      </rPr>
      <t>Se cierra esta acción de acuerdo con el informe definitivo de la Auditoria Financiera, de Gestión y Resultados vigencia 2024, emitido por la Contraloría Distrital de Medellín en septiembre de 2025.</t>
    </r>
    <r>
      <rPr>
        <b/>
        <sz val="9"/>
        <color theme="1"/>
        <rFont val="Arial"/>
        <family val="2"/>
      </rPr>
      <t xml:space="preserve">
ESTADO: CERRADA -</t>
    </r>
    <r>
      <rPr>
        <sz val="9"/>
        <color theme="1"/>
        <rFont val="Arial"/>
        <family val="2"/>
      </rPr>
      <t xml:space="preserve"> Verificado en Informe Definitivo Auditoria Financiera, de Gestión y Resultados vigencia 2024, con fecha de septiembre 2025.</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</si>
  <si>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evidencio el inicio del despliegue institucional, del cual se anexa copia de la presentacion realizada, adicionalmente se cuenta con unacronograma del año en curso donde se realizaran capacitaciones pérsonalizadas con cada supervisor
Evidencia despliegue y cronograma con las fechas y contenidos (entrega del coronogrma 29 de julio)
Se solicita ampliacion de la fecha para las acapacitaciones personalizadas 31/12/2022
</t>
    </r>
    <r>
      <rPr>
        <b/>
        <sz val="9"/>
        <color theme="1"/>
        <rFont val="Arial"/>
        <family val="2"/>
      </rPr>
      <t>Noviembre 2022</t>
    </r>
    <r>
      <rPr>
        <sz val="9"/>
        <color theme="1"/>
        <rFont val="Arial"/>
        <family val="2"/>
      </rPr>
      <t xml:space="preserve">: Se envia correo a la Direccion Administrativa, para solictar las envidencias pendientes y dar cierre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Contraloría: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En los contratos evaluados aun se evidencia debilidades en la supervisión relacionadas con el seguimiento financiero, lo que ocasionó observaciones con presunta incidencia fiscal asi:: Contrato 3532-2022 servicios pagados de mas, Contrato 3219-2022 horas de transporte no utilizadas ni soportas. Con lo anterior se verifica que la acción que realizó la entidad para evitar que el hecho detectado se repitiera, no fue efectiva. Por lo tanto la acción continua abierta.
</t>
    </r>
    <r>
      <rPr>
        <b/>
        <sz val="9"/>
        <color theme="1"/>
        <rFont val="Arial"/>
        <family val="2"/>
      </rPr>
      <t>Julio 2024</t>
    </r>
    <r>
      <rPr>
        <sz val="9"/>
        <color theme="1"/>
        <rFont val="Arial"/>
        <family val="2"/>
      </rPr>
      <t xml:space="preserve">: : Se evidencian dos capacitaciones realizadas (una en 2022 y otra en 2023) en el manual institucional de supervisión e interventoría de contratos codigo PA 03 MA 03, dirigido y con asistencia de los supervisores de los contratos de la ESE. Cumplimiento: 80%, Efectividad 80%
</t>
    </r>
    <r>
      <rPr>
        <b/>
        <sz val="9"/>
        <color theme="1"/>
        <rFont val="Arial"/>
        <family val="2"/>
      </rPr>
      <t>Agosto 2024</t>
    </r>
    <r>
      <rPr>
        <sz val="9"/>
        <color theme="1"/>
        <rFont val="Arial"/>
        <family val="2"/>
      </rPr>
      <t xml:space="preserve">: Pendiente evidencias del cumplimiento por parte de los responsables. Sin avances a la fecha. Cumplimiento: 80% - Efectividad 80%
</t>
    </r>
    <r>
      <rPr>
        <b/>
        <sz val="9"/>
        <color theme="1"/>
        <rFont val="Arial"/>
        <family val="2"/>
      </rPr>
      <t>Septiembre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Octubre 2024:</t>
    </r>
    <r>
      <rPr>
        <sz val="9"/>
        <color theme="1"/>
        <rFont val="Arial"/>
        <family val="2"/>
      </rPr>
      <t xml:space="preserve"> Pendiente evidencias del cumplimiento por parte de los responsables. Sin avances a la fecha. Cumplimiento: 80% - Efectividad 80%
</t>
    </r>
    <r>
      <rPr>
        <b/>
        <sz val="9"/>
        <color theme="1"/>
        <rFont val="Arial"/>
        <family val="2"/>
      </rPr>
      <t xml:space="preserve">Noviembre 2024: </t>
    </r>
    <r>
      <rPr>
        <sz val="9"/>
        <color theme="1"/>
        <rFont val="Arial"/>
        <family val="2"/>
      </rPr>
      <t xml:space="preserve">Pendiente evidencias del cumplimiento por parte de los responsables. Sin avances a la fecha. Cumplimiento: 80% - Efectividad 80%
</t>
    </r>
    <r>
      <rPr>
        <b/>
        <sz val="9"/>
        <color theme="1"/>
        <rFont val="Arial"/>
        <family val="2"/>
      </rPr>
      <t xml:space="preserve">
Diciembre 2024: </t>
    </r>
    <r>
      <rPr>
        <sz val="9"/>
        <color theme="1"/>
        <rFont val="Arial"/>
        <family val="2"/>
      </rPr>
      <t xml:space="preserve">Seguimiento Oficina Control Interno y Evaluación: adjuntan evidencias de la capacitación a los supervisores de contratos sobre la importancia del seguimiento a cada una de las obligaciones pactadas en el contrato. cumplimiento 100%.
</t>
    </r>
    <r>
      <rPr>
        <b/>
        <sz val="9"/>
        <color theme="1"/>
        <rFont val="Arial"/>
        <family val="2"/>
      </rPr>
      <t>Enero 2025:</t>
    </r>
    <r>
      <rPr>
        <sz val="9"/>
        <color theme="1"/>
        <rFont val="Arial"/>
        <family val="2"/>
      </rPr>
      <t xml:space="preserve"> Aún queda pendiente terminar de completar las evidencias de las acciones de mejora. 
</t>
    </r>
    <r>
      <rPr>
        <b/>
        <sz val="9"/>
        <color theme="1"/>
        <rFont val="Arial"/>
        <family val="2"/>
      </rPr>
      <t xml:space="preserve">Febrero 2025: </t>
    </r>
    <r>
      <rPr>
        <sz val="9"/>
        <color theme="1"/>
        <rFont val="Arial"/>
        <family val="2"/>
      </rPr>
      <t xml:space="preserve">Aún queda pendiente terminar de completar las evidencias de las acciones de mejora.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Mayo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 xml:space="preserve">
Julio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 xml:space="preserve">
Agosto 2025: </t>
    </r>
    <r>
      <rPr>
        <sz val="9"/>
        <color theme="1"/>
        <rFont val="Arial"/>
        <family val="2"/>
      </rPr>
      <t>Posterior a la auditoría de gestión de la Contraloría Distrital de Medellín vigencia 2024, se está a la espera de los resultados del informe para el cierre del hallazgo.</t>
    </r>
    <r>
      <rPr>
        <b/>
        <sz val="9"/>
        <color theme="1"/>
        <rFont val="Arial"/>
        <family val="2"/>
      </rPr>
      <t xml:space="preserve">
Septiembre 2025: </t>
    </r>
    <r>
      <rPr>
        <sz val="9"/>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 </t>
    </r>
    <r>
      <rPr>
        <sz val="9"/>
        <color theme="1"/>
        <rFont val="Arial"/>
        <family val="2"/>
      </rPr>
      <t xml:space="preserve">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</si>
  <si>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evidencio el inicio del despliegue institucional, del cual se anexa copia de la presentacion realizada, adicionalmente se cuenta con unacronograma del año en curso donde se realizaran capacitaciones pérsonalizadas con cada supervisor
Evidencia despliegue y cronograma con las fechas y contenidos (entrega del coronogrma 29 de julio)
Se solicita ampliacion de la fecha para las acapacitaciones personalizadas 31/12/2022
</t>
    </r>
    <r>
      <rPr>
        <b/>
        <sz val="9"/>
        <color theme="1"/>
        <rFont val="Arial"/>
        <family val="2"/>
      </rPr>
      <t>Noviembre 2022</t>
    </r>
    <r>
      <rPr>
        <sz val="9"/>
        <color theme="1"/>
        <rFont val="Arial"/>
        <family val="2"/>
      </rPr>
      <t xml:space="preserve">: Se envia correo a la Direccion Administrativa, para solictar las envidencias pendientes y dar cierre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Contraloría: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En los contratos evaluados aun se evidencia debilidades en la supervisión relacionadas con el seguimiento financiero, lo que ocasionó observaciones con presunta incidencia fiscal asi:: Contrato 3532-2022 servicios pagados de mas, Contrato 3219-2022 horas de transporte no utilizadas ni soportas. Con lo anterior se verifica que la acción que realizó la entidad para evitar que el hecho detectado se repitiera, no fue efectiva. Por lo tanto la acción continua abierta.
</t>
    </r>
    <r>
      <rPr>
        <b/>
        <sz val="9"/>
        <color theme="1"/>
        <rFont val="Arial"/>
        <family val="2"/>
      </rPr>
      <t xml:space="preserve">
Julio 2024</t>
    </r>
    <r>
      <rPr>
        <sz val="9"/>
        <color theme="1"/>
        <rFont val="Arial"/>
        <family val="2"/>
      </rPr>
      <t xml:space="preserve">: : Se evidencian dos capacitaciones realizadas (una en 2022 y otra en 2023) en el manual institucional de supervisión e interventoría de contratos codigo PA 03 MA 03, dirigido y con asistencia de los supervisores de los contratos de la ESE. Cumplimiento: 80%, Efectividad 80%
</t>
    </r>
    <r>
      <rPr>
        <b/>
        <sz val="9"/>
        <color theme="1"/>
        <rFont val="Arial"/>
        <family val="2"/>
      </rPr>
      <t>Agosto 2024:</t>
    </r>
    <r>
      <rPr>
        <sz val="9"/>
        <color theme="1"/>
        <rFont val="Arial"/>
        <family val="2"/>
      </rPr>
      <t xml:space="preserve"> Pendiente evidencias del cumplimiento por parte de los responsables. Sin avances a la fecha. Cumplimiento: 80% - Efectividad 80%.
</t>
    </r>
    <r>
      <rPr>
        <b/>
        <sz val="9"/>
        <color theme="1"/>
        <rFont val="Arial"/>
        <family val="2"/>
      </rPr>
      <t>Septiembre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Octubre 2024:</t>
    </r>
    <r>
      <rPr>
        <sz val="9"/>
        <color theme="1"/>
        <rFont val="Arial"/>
        <family val="2"/>
      </rPr>
      <t xml:space="preserve"> Pendiente evidencias del cumplimiento por parte de los responsables. Sin avances a la fecha. Cumplimiento: 80% - Efectividad 80%.
</t>
    </r>
    <r>
      <rPr>
        <b/>
        <sz val="9"/>
        <color theme="1"/>
        <rFont val="Arial"/>
        <family val="2"/>
      </rPr>
      <t>Noviembre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Diciembre 2024:</t>
    </r>
    <r>
      <rPr>
        <sz val="9"/>
        <color theme="1"/>
        <rFont val="Arial"/>
        <family val="2"/>
      </rPr>
      <t xml:space="preserve"> Seguimiento Oficina Control Interno y Evaluación: adjuntan evidencias de la capacitación a los supervisores de contratos sobre la importancia del seguimiento a cada una de las obligaciones pactadas en el contrato. cumplimiento 100%.
</t>
    </r>
    <r>
      <rPr>
        <b/>
        <sz val="9"/>
        <color theme="1"/>
        <rFont val="Arial"/>
        <family val="2"/>
      </rPr>
      <t xml:space="preserve">Enero 2025: </t>
    </r>
    <r>
      <rPr>
        <sz val="9"/>
        <color theme="1"/>
        <rFont val="Arial"/>
        <family val="2"/>
      </rPr>
      <t xml:space="preserve">Aún queda pendiente terminar de completar las evidencias de las acciones de mejora. 
</t>
    </r>
    <r>
      <rPr>
        <b/>
        <sz val="9"/>
        <color theme="1"/>
        <rFont val="Arial"/>
        <family val="2"/>
      </rPr>
      <t>Febrero 2025:</t>
    </r>
    <r>
      <rPr>
        <sz val="9"/>
        <color theme="1"/>
        <rFont val="Arial"/>
        <family val="2"/>
      </rPr>
      <t xml:space="preserve"> Aún queda pendiente terminar de completar las evidencias de las acciones de mejora.
</t>
    </r>
    <r>
      <rPr>
        <b/>
        <sz val="9"/>
        <color theme="1"/>
        <rFont val="Arial"/>
        <family val="2"/>
      </rPr>
      <t xml:space="preserve">
Marzo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 xml:space="preserve">Julio 2025: </t>
    </r>
    <r>
      <rPr>
        <sz val="9"/>
        <color theme="1"/>
        <rFont val="Arial"/>
        <family val="2"/>
      </rPr>
      <t xml:space="preserve">Actualmente la Contraloría Distrital de Medellín está realizando la auditoría para la vigencia 2024, y está realizando la verificación de las evidencias de esta acción.
</t>
    </r>
    <r>
      <rPr>
        <b/>
        <sz val="9"/>
        <color theme="1"/>
        <rFont val="Arial"/>
        <family val="2"/>
      </rPr>
      <t>Agosto 2025:</t>
    </r>
    <r>
      <rPr>
        <sz val="9"/>
        <color theme="1"/>
        <rFont val="Arial"/>
        <family val="2"/>
      </rPr>
      <t xml:space="preserve"> Posterior a la auditoría de gestión de la Contraloría Distrital de Medellín vigencia 2024, se está a la espera de los resultados del informe para el cierre del hallazgo.
</t>
    </r>
    <r>
      <rPr>
        <b/>
        <sz val="9"/>
        <color theme="1"/>
        <rFont val="Arial"/>
        <family val="2"/>
      </rPr>
      <t>Septiembre 2025</t>
    </r>
    <r>
      <rPr>
        <sz val="9"/>
        <color theme="1"/>
        <rFont val="Arial"/>
        <family val="2"/>
      </rPr>
      <t xml:space="preserve">: Se cierra esta acción de acuerdo con el informe definitivo de la Auditoria Financiera, de Gestión y Resultados vigencia 2024, emitido por la Contraloría Distrital de Medellín en septiembre de 2025.
</t>
    </r>
    <r>
      <rPr>
        <b/>
        <sz val="9"/>
        <color theme="1"/>
        <rFont val="Arial"/>
        <family val="2"/>
      </rPr>
      <t>ESTADO: CERRADA</t>
    </r>
    <r>
      <rPr>
        <sz val="9"/>
        <color theme="1"/>
        <rFont val="Arial"/>
        <family val="2"/>
      </rPr>
      <t xml:space="preserve"> - 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</si>
  <si>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evidencio el inicio del despliegue institucional, del cual se anexa copia de la presentacion realizada, adicionalmente se cuenta con unacronograma del año en curso donde se realizaran capacitaciones pérsonalizadas con cada supervisor
Evidencia despliegue y cronograma con las fechas y contenidos (entrega del coronogrma 29 de julio)
Se solicita ampliacion de la fecha para las acapacitaciones personalizadas 31/12/2022
</t>
    </r>
    <r>
      <rPr>
        <b/>
        <sz val="9"/>
        <color theme="1"/>
        <rFont val="Arial"/>
        <family val="2"/>
      </rPr>
      <t>Noviembre 2022:</t>
    </r>
    <r>
      <rPr>
        <sz val="9"/>
        <color theme="1"/>
        <rFont val="Arial"/>
        <family val="2"/>
      </rPr>
      <t xml:space="preserve"> Se envia correo a la Direccion Administrativa, para solictar las envidencias pendientes y dar cierre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Contraloría: Se recibió evidencias de jornada de despliegue (Reinducción) realizada por la empresa a todo el personal, donde en uno de los temas se trataba el tema de manual de contratación y de supervisión. Pero no se realizó una capacitación exclusiva para los supervisores de los contratos.  En los contratos evaluados aun se evidencia debilidades en la supervisión relacionadas con el seguimiento financiero, lo que ocasionó observaciones con presunta incidencia fiscal asi:: Contrato 3532-2022 servicios pagados de mas, Contrato 3219-2022 horas de transporte no utilizadas ni soportas. Con lo anterior se verifica que la acción que realizó la entidad para evitar que el hecho detectado se repitiera, no fue efectiva. Por lo tanto la acción continua abierta.
</t>
    </r>
    <r>
      <rPr>
        <b/>
        <sz val="9"/>
        <color theme="1"/>
        <rFont val="Arial"/>
        <family val="2"/>
      </rPr>
      <t>Julio 2024</t>
    </r>
    <r>
      <rPr>
        <sz val="9"/>
        <color theme="1"/>
        <rFont val="Arial"/>
        <family val="2"/>
      </rPr>
      <t xml:space="preserve">: : Se evidencian dos capacitaciones realizadas (una en 2022 y otra en 2023) en el manual institucional de supervisión e interventoría de contratos codigo PA 03 MA 03, dirigido y con asistencia de los supervisores de los contratos de la ESE. Cumplimiento: 80%, Efectividad 80%
</t>
    </r>
    <r>
      <rPr>
        <b/>
        <sz val="9"/>
        <color theme="1"/>
        <rFont val="Arial"/>
        <family val="2"/>
      </rPr>
      <t>Agosto 2024:</t>
    </r>
    <r>
      <rPr>
        <sz val="9"/>
        <color theme="1"/>
        <rFont val="Arial"/>
        <family val="2"/>
      </rPr>
      <t xml:space="preserve"> Pendiente evidencias del cumplimiento por parte de los responsables. Sin avances a la fecha. Cumplimiento: 80% - Efectividad 80%.
</t>
    </r>
    <r>
      <rPr>
        <b/>
        <sz val="9"/>
        <color theme="1"/>
        <rFont val="Arial"/>
        <family val="2"/>
      </rPr>
      <t>Septiembre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Octubre 2024:</t>
    </r>
    <r>
      <rPr>
        <sz val="9"/>
        <color theme="1"/>
        <rFont val="Arial"/>
        <family val="2"/>
      </rPr>
      <t xml:space="preserve"> Pendiente evidencias del cumplimiento por parte de los responsables. Sin avances a la fecha. Cumplimiento: 80% - Efectividad 80%.
</t>
    </r>
    <r>
      <rPr>
        <b/>
        <sz val="9"/>
        <color theme="1"/>
        <rFont val="Arial"/>
        <family val="2"/>
      </rPr>
      <t>Noviembre 2024:</t>
    </r>
    <r>
      <rPr>
        <sz val="9"/>
        <color theme="1"/>
        <rFont val="Arial"/>
        <family val="2"/>
      </rPr>
      <t xml:space="preserve"> Pendiente evidencias del cumplimiento por parte de los responsables. Sin avances a la fecha. Cumplimiento: 80% - Efectividad 80%.
</t>
    </r>
    <r>
      <rPr>
        <b/>
        <sz val="9"/>
        <color theme="1"/>
        <rFont val="Arial"/>
        <family val="2"/>
      </rPr>
      <t xml:space="preserve">Diciembre 2024: </t>
    </r>
    <r>
      <rPr>
        <sz val="9"/>
        <color theme="1"/>
        <rFont val="Arial"/>
        <family val="2"/>
      </rPr>
      <t xml:space="preserve">Seguimiento Oficina Control Interno y Evaluación: adjuntan evidencias de la capacitación a los supervisores de contratos sobre la importancia del seguimiento a cada una de las obligaciones pactadas en el contrato. cumplimiento 100%.
</t>
    </r>
    <r>
      <rPr>
        <b/>
        <sz val="9"/>
        <color theme="1"/>
        <rFont val="Arial"/>
        <family val="2"/>
      </rPr>
      <t>Enero 2025</t>
    </r>
    <r>
      <rPr>
        <sz val="9"/>
        <color theme="1"/>
        <rFont val="Arial"/>
        <family val="2"/>
      </rPr>
      <t xml:space="preserve">: Aún queda pendiente terminar de completar las evidencias de las acciones de mejora. 
</t>
    </r>
    <r>
      <rPr>
        <b/>
        <sz val="9"/>
        <color theme="1"/>
        <rFont val="Arial"/>
        <family val="2"/>
      </rPr>
      <t>Febrero 2025:</t>
    </r>
    <r>
      <rPr>
        <sz val="9"/>
        <color theme="1"/>
        <rFont val="Arial"/>
        <family val="2"/>
      </rPr>
      <t xml:space="preserve"> Aún queda pendiente terminar de completar las evidencias de las acciones de mejora.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Mayo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 xml:space="preserve">
Julio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Agosto 2025:</t>
    </r>
    <r>
      <rPr>
        <sz val="9"/>
        <color theme="1"/>
        <rFont val="Arial"/>
        <family val="2"/>
      </rPr>
      <t xml:space="preserve"> Posterior a la auditoría de gestión de la Contraloría Distrital de Medellín vigencia 2024, se está a la espera de los resultados del informe para el cierre del hallazgo.
</t>
    </r>
    <r>
      <rPr>
        <b/>
        <sz val="9"/>
        <color theme="1"/>
        <rFont val="Arial"/>
        <family val="2"/>
      </rPr>
      <t>Septiembre 2025</t>
    </r>
    <r>
      <rPr>
        <sz val="9"/>
        <color theme="1"/>
        <rFont val="Arial"/>
        <family val="2"/>
      </rPr>
      <t xml:space="preserve">: 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t>
    </r>
    <r>
      <rPr>
        <sz val="9"/>
        <color theme="1"/>
        <rFont val="Arial"/>
        <family val="2"/>
      </rPr>
      <t xml:space="preserve"> - 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</si>
  <si>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verifica la orden de compra numero 2043 de 2022, con la empresa H C INTELIGENCIA DE NEGOCIOS S.A.S, para la prestacion de servicios de mesa de ayuda, mantenimiento y vigencia tecnologica de la herramienta de carga masiva 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9"/>
        <color theme="1"/>
        <rFont val="Arial"/>
        <family val="2"/>
      </rPr>
      <t>Noviembre 2022</t>
    </r>
    <r>
      <rPr>
        <sz val="9"/>
        <color theme="1"/>
        <rFont val="Arial"/>
        <family val="2"/>
      </rPr>
      <t xml:space="preserve">: Cerrada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de la contraloría: Se revisa evidencia aportada por el ente de control (Orden de compra 2043) . Se determina dejar la acción abierta porque en los contratos evaluadosaun se presentaron inconsistencias en la rendición contractual: En el contrato 3881-2022, se encontró inconsistencia en los pagos rendidos: un pago rendido doble (TPGE-303441) y los pagos TPGE 287076 y 289686 se rinden con diferencias. Contrato 6242-2022, se rinden dos pagos dobles el TPGE 306067 y el 305934 El pago TPGE 306067 rendido con valor errado, el valor del pago fue $357.322.855 y se rindió $344.599.086, No se rinde la adición No. 3 por $10,746,002 realizada el 01/01/2023 ni la información presupuestal de dicho evento. Contrato 3219-2022: No se rinde los eventos de terminación y liquidación. Contrato 3245-2022: No se rinde los eventos de la liquidación ni la segunda prórroga realizada el 30/12/2022, El registro presupuestal que se rinde para la adición del 30/06/2022 es diferente a la registrada en el expediente se rinde la 2203876 y la correcta es la 2207836
</t>
    </r>
    <r>
      <rPr>
        <b/>
        <sz val="9"/>
        <color theme="1"/>
        <rFont val="Arial"/>
        <family val="2"/>
      </rPr>
      <t>Julio 2024</t>
    </r>
    <r>
      <rPr>
        <sz val="9"/>
        <color theme="1"/>
        <rFont val="Arial"/>
        <family val="2"/>
      </rPr>
      <t xml:space="preserve">: Sin evidencias de avance en la acción de mejoramiento por parte de los responsables del cumplimiento, sin embargo, solicitaran la reformulación de la acción de mejora que existe a la fecha, porque consideran que no conduce a la mejora del hallazgo. Cumplimiento: 0%, Efectividad 0%
</t>
    </r>
    <r>
      <rPr>
        <b/>
        <sz val="9"/>
        <color theme="1"/>
        <rFont val="Arial"/>
        <family val="2"/>
      </rPr>
      <t>Agosto 2024:</t>
    </r>
    <r>
      <rPr>
        <sz val="9"/>
        <color theme="1"/>
        <rFont val="Arial"/>
        <family val="2"/>
      </rPr>
      <t xml:space="preserve"> Sin avance por parte de los responsables de la reformulación de la acción de mejora que existe a la fecha. Cumplimiento: 10% - Efectividad 10%.
</t>
    </r>
    <r>
      <rPr>
        <b/>
        <sz val="9"/>
        <color theme="1"/>
        <rFont val="Arial"/>
        <family val="2"/>
      </rPr>
      <t>Septiembre 2024</t>
    </r>
    <r>
      <rPr>
        <sz val="9"/>
        <color theme="1"/>
        <rFont val="Arial"/>
        <family val="2"/>
      </rPr>
      <t xml:space="preserve">: Sin avance por parte de los responsables de la reformulación de la acción de mejora que existe a la fecha. Cumplimiento: 10% - Efectividad 10%.
</t>
    </r>
    <r>
      <rPr>
        <b/>
        <sz val="9"/>
        <color theme="1"/>
        <rFont val="Arial"/>
        <family val="2"/>
      </rPr>
      <t>Octubre 2024:</t>
    </r>
    <r>
      <rPr>
        <sz val="9"/>
        <color theme="1"/>
        <rFont val="Arial"/>
        <family val="2"/>
      </rPr>
      <t xml:space="preserve"> Sin avance por parte de los responsables de la reformulación de la acción de mejora que existe a la fecha. Cumplimiento: 10% - Efectividad 10%.
</t>
    </r>
    <r>
      <rPr>
        <b/>
        <sz val="9"/>
        <color theme="1"/>
        <rFont val="Arial"/>
        <family val="2"/>
      </rPr>
      <t xml:space="preserve">
Noviembre 2024:</t>
    </r>
    <r>
      <rPr>
        <sz val="9"/>
        <color theme="1"/>
        <rFont val="Arial"/>
        <family val="2"/>
      </rPr>
      <t xml:space="preserve"> Sin avance por parte de los responsables de la reformulación de la acción de mejora que existe a la fecha. Cumplimiento: 10% - Efectividad 10%.
</t>
    </r>
    <r>
      <rPr>
        <b/>
        <sz val="9"/>
        <color theme="1"/>
        <rFont val="Arial"/>
        <family val="2"/>
      </rPr>
      <t xml:space="preserve">Diciembre 2024: </t>
    </r>
    <r>
      <rPr>
        <sz val="9"/>
        <color theme="1"/>
        <rFont val="Arial"/>
        <family val="2"/>
      </rPr>
      <t xml:space="preserve">Sin avance por parte de los responsables de la reformulación de la acción de mejora que existe a la fecha. Cumplimiento: 10% - Efectividad 10%.
</t>
    </r>
    <r>
      <rPr>
        <b/>
        <sz val="9"/>
        <color theme="1"/>
        <rFont val="Arial"/>
        <family val="2"/>
      </rPr>
      <t>Enero 2025:</t>
    </r>
    <r>
      <rPr>
        <sz val="9"/>
        <color theme="1"/>
        <rFont val="Arial"/>
        <family val="2"/>
      </rPr>
      <t xml:space="preserve"> Los responsables aportan planilla de control manual del 2023, sin embargo esta evidencia no coincide con la accion de mejora planteada a la Contraloría Distrital.
</t>
    </r>
    <r>
      <rPr>
        <b/>
        <sz val="9"/>
        <color theme="1"/>
        <rFont val="Arial"/>
        <family val="2"/>
      </rPr>
      <t>Febrero 2025</t>
    </r>
    <r>
      <rPr>
        <sz val="9"/>
        <color theme="1"/>
        <rFont val="Arial"/>
        <family val="2"/>
      </rPr>
      <t xml:space="preserve">: En proceso de avance de las evidencias por parte de los responsables del cumplimiento.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Junio 2025: </t>
    </r>
    <r>
      <rPr>
        <sz val="9"/>
        <color theme="1"/>
        <rFont val="Arial"/>
        <family val="2"/>
      </rPr>
      <t xml:space="preserve">Evidencia de avance de la acción de mejora parcial.
</t>
    </r>
    <r>
      <rPr>
        <b/>
        <sz val="9"/>
        <color theme="1"/>
        <rFont val="Arial"/>
        <family val="2"/>
      </rPr>
      <t xml:space="preserve">Julio 2025: </t>
    </r>
    <r>
      <rPr>
        <sz val="9"/>
        <color theme="1"/>
        <rFont val="Arial"/>
        <family val="2"/>
      </rPr>
      <t xml:space="preserve">Evidencia de avance de la acción de mejora parcial.
</t>
    </r>
    <r>
      <rPr>
        <b/>
        <sz val="9"/>
        <color theme="1"/>
        <rFont val="Arial"/>
        <family val="2"/>
      </rPr>
      <t>Agosto 2025:</t>
    </r>
    <r>
      <rPr>
        <sz val="9"/>
        <color theme="1"/>
        <rFont val="Arial"/>
        <family val="2"/>
      </rPr>
      <t xml:space="preserve"> 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9"/>
        <color theme="1"/>
        <rFont val="Arial"/>
        <family val="2"/>
      </rPr>
      <t xml:space="preserve">Septiembre 2025: </t>
    </r>
    <r>
      <rPr>
        <sz val="9"/>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t>
    </r>
    <r>
      <rPr>
        <sz val="9"/>
        <color theme="1"/>
        <rFont val="Arial"/>
        <family val="2"/>
      </rPr>
      <t xml:space="preserve">- 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</si>
  <si>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verifica la orden de compra numero 2043 de 2022, con la empresa H C INTELIGENCIA DE NEGOCIOS S.A.S, para la prestacion de servicios de mesa de ayuda, mantenimiento y vigencia tecnologica de la herramienta de carga masiva 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9"/>
        <color theme="1"/>
        <rFont val="Arial"/>
        <family val="2"/>
      </rPr>
      <t>Noviembre 2022</t>
    </r>
    <r>
      <rPr>
        <sz val="9"/>
        <color theme="1"/>
        <rFont val="Arial"/>
        <family val="2"/>
      </rPr>
      <t xml:space="preserve">: Cerrada
</t>
    </r>
    <r>
      <rPr>
        <b/>
        <sz val="9"/>
        <color theme="1"/>
        <rFont val="Arial"/>
        <family val="2"/>
      </rPr>
      <t xml:space="preserve">Septiembre 2023: </t>
    </r>
    <r>
      <rPr>
        <sz val="9"/>
        <color theme="1"/>
        <rFont val="Arial"/>
        <family val="2"/>
      </rPr>
      <t xml:space="preserve">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de la contraloría: Se revisa evidencia aportada por el ente de control (Orden de compra 2043) , Se determina dejar la acción abierta porque en los contratos evaluadosaun se presentaron inconsistencias en la rendición contractual: En el contrato 3881-2022, se encontró inconsistencia en los pagos rendidos: un pago rendido doble (TPGE-303441) y los pagos TPGE 287076 y 289686 se rinden con diferencias. Contrato 6242-2022, se rinden dos pagos dobles el TPGE 306067 y el 305934: El pago TPGE 306067 rendido con valor errado, el valor del pago fue $357.322.855 y se rindió $344.599.086, No se rinde la adición No. 3 por $10,746,002 realizada el 01/01/2023 ni la información presupuestal de dicho evento. Contrato 3219-2022: No se rinde los eventos de terminación y liquidación. Contrato 3245-2022: No se rinde los eventos de la liquidación ni la segunda prórroga realizada el 30/12/2022, El registro presupuestal que se rinde para la adición del 30/06/2022 es diferente a la registrada en el expediente se rinde la 2203876 y la correcta es la 2207836
</t>
    </r>
    <r>
      <rPr>
        <b/>
        <sz val="9"/>
        <color theme="1"/>
        <rFont val="Arial"/>
        <family val="2"/>
      </rPr>
      <t>Julio 2024</t>
    </r>
    <r>
      <rPr>
        <sz val="9"/>
        <color theme="1"/>
        <rFont val="Arial"/>
        <family val="2"/>
      </rPr>
      <t xml:space="preserve">: Sin evidencias de avance en la acción de mejoramiento por parte de los responsables del cumplimiento, sin embargo, solicitaran la reformulación de la acción de mejora que existe a la fecha, porque consideran que no conduce a la mejora del hallazgo. Cumplimiento: 0%, Efectividad 0%
</t>
    </r>
    <r>
      <rPr>
        <b/>
        <sz val="9"/>
        <color theme="1"/>
        <rFont val="Arial"/>
        <family val="2"/>
      </rPr>
      <t>Agosto 2024</t>
    </r>
    <r>
      <rPr>
        <sz val="9"/>
        <color theme="1"/>
        <rFont val="Arial"/>
        <family val="2"/>
      </rPr>
      <t xml:space="preserve">: Sin avance por parte de los responsables de la reformulación de la acción de mejora que existe a la fecha.Cumplimiento: 10% - Efectividad 10%.
</t>
    </r>
    <r>
      <rPr>
        <b/>
        <sz val="9"/>
        <color theme="1"/>
        <rFont val="Arial"/>
        <family val="2"/>
      </rPr>
      <t>Septiembre 2024:</t>
    </r>
    <r>
      <rPr>
        <sz val="9"/>
        <color theme="1"/>
        <rFont val="Arial"/>
        <family val="2"/>
      </rPr>
      <t xml:space="preserve"> Sin avance por parte de los responsables de la reformulación de la acción de mejora que existe a la fecha.Cumplimiento: 10% - Efectividad 10%..
</t>
    </r>
    <r>
      <rPr>
        <b/>
        <sz val="9"/>
        <color theme="1"/>
        <rFont val="Arial"/>
        <family val="2"/>
      </rPr>
      <t>Octubre 2024:</t>
    </r>
    <r>
      <rPr>
        <sz val="9"/>
        <color theme="1"/>
        <rFont val="Arial"/>
        <family val="2"/>
      </rPr>
      <t xml:space="preserve"> Sin avance por parte de los responsables de la reformulación de la acción de mejora que existe a la fecha.Cumplimiento: 10% - Efectividad 10%.
</t>
    </r>
    <r>
      <rPr>
        <b/>
        <sz val="9"/>
        <color theme="1"/>
        <rFont val="Arial"/>
        <family val="2"/>
      </rPr>
      <t>Noviembre 2024:</t>
    </r>
    <r>
      <rPr>
        <sz val="9"/>
        <color theme="1"/>
        <rFont val="Arial"/>
        <family val="2"/>
      </rPr>
      <t xml:space="preserve"> Sin avance por parte de los responsables de la reformulación de la acción de mejora que existe a la fecha.Cumplimiento: 10% - Efectividad 10%.
</t>
    </r>
    <r>
      <rPr>
        <b/>
        <sz val="9"/>
        <color theme="1"/>
        <rFont val="Arial"/>
        <family val="2"/>
      </rPr>
      <t>Diciembre 2024</t>
    </r>
    <r>
      <rPr>
        <sz val="9"/>
        <color theme="1"/>
        <rFont val="Arial"/>
        <family val="2"/>
      </rPr>
      <t xml:space="preserve">: Sin avance por parte de los responsables de la reformulación de la acción de mejora que existe a la fecha. Cumplimiento: 10% - Efectividad 10%.
</t>
    </r>
    <r>
      <rPr>
        <b/>
        <sz val="9"/>
        <color theme="1"/>
        <rFont val="Arial"/>
        <family val="2"/>
      </rPr>
      <t xml:space="preserve">Enero 2025: </t>
    </r>
    <r>
      <rPr>
        <sz val="9"/>
        <color theme="1"/>
        <rFont val="Arial"/>
        <family val="2"/>
      </rPr>
      <t xml:space="preserve">Los responsables aportan planilla de control manual del 2023, sin embargo esta evidencia no coincide con la accion de mejora planteada a la Contraloría Distrital.
</t>
    </r>
    <r>
      <rPr>
        <b/>
        <sz val="9"/>
        <color theme="1"/>
        <rFont val="Arial"/>
        <family val="2"/>
      </rPr>
      <t>Febrero 2025</t>
    </r>
    <r>
      <rPr>
        <sz val="9"/>
        <color theme="1"/>
        <rFont val="Arial"/>
        <family val="2"/>
      </rPr>
      <t xml:space="preserve">: En proceso de avance de la acción de mejora por parte de los responsables del cumplimiento.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Evidencia de avance de la acción de mejora parcial.
</t>
    </r>
    <r>
      <rPr>
        <b/>
        <sz val="9"/>
        <color theme="1"/>
        <rFont val="Arial"/>
        <family val="2"/>
      </rPr>
      <t>Julio 2025:</t>
    </r>
    <r>
      <rPr>
        <sz val="9"/>
        <color theme="1"/>
        <rFont val="Arial"/>
        <family val="2"/>
      </rPr>
      <t xml:space="preserve"> Evidencia de avance de la acción de mejora parcial.
</t>
    </r>
    <r>
      <rPr>
        <b/>
        <sz val="9"/>
        <color theme="1"/>
        <rFont val="Arial"/>
        <family val="2"/>
      </rPr>
      <t xml:space="preserve">Agosto 2025: </t>
    </r>
    <r>
      <rPr>
        <sz val="9"/>
        <color theme="1"/>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9"/>
        <color theme="1"/>
        <rFont val="Arial"/>
        <family val="2"/>
      </rPr>
      <t xml:space="preserve">Septiembre 2025: </t>
    </r>
    <r>
      <rPr>
        <sz val="9"/>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 </t>
    </r>
    <r>
      <rPr>
        <sz val="9"/>
        <color theme="1"/>
        <rFont val="Arial"/>
        <family val="2"/>
      </rPr>
      <t>Verificado en Informe Definitivo Auditoria Financiera, de Gestión y Resultados vigencia 2024, con fecha de septiembre 2025.</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</si>
  <si>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verifica la orden de compra numero 2043 de 2022, con la empresa H C INTELIGENCIA DE NEGOCIOS S.A.S, para la prestacion de servicios de mesa de ayuda, mantenimiento y vigencia tecnologica de la herramienta de carga masiva 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9"/>
        <color theme="1"/>
        <rFont val="Arial"/>
        <family val="2"/>
      </rPr>
      <t>Noviembre 2022</t>
    </r>
    <r>
      <rPr>
        <sz val="9"/>
        <color theme="1"/>
        <rFont val="Arial"/>
        <family val="2"/>
      </rPr>
      <t xml:space="preserve">: Cerrada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 xml:space="preserve">
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de la contraloría: Se revisa evidencia aportada por el ente de control (Orden de compra 2043), Se determina dejar la acción abierta porque en los contratos evaluadosaun se presentaron inconsistencias en la rendición contractual: En el contrato 3881-2022, se encontró inconsistencia en los pagos rendidos: un pago rendido doble (TPGE-303441) y los pagos TPGE 287076 y 289686 se rinden con diferencias. Contrato 6242-2022, se rinden dos pagos dobles el TPGE 306067 y el 305934: El pago TPGE 306067 rendido con valor errado, el valor del pago fue $357.322.855 y se rindió $344.599.086, No se rinde la adición No. 3 por $10,746,002 realizada el 01/01/2023 ni la información presupuestal de dicho evento. Contrato 3219-2022: No se rinde los eventos de terminación y liquidación. Contrato 3245-2022: No se rinde los eventos de la liquidación ni la segunda prórroga realizada el 30/12/2022, El registro presupuestal que se rinde para la adición del 30/06/2022 es diferente a la registrada en el expediente se rinde la 2203876 y la correcta es la 2207836
</t>
    </r>
    <r>
      <rPr>
        <b/>
        <sz val="9"/>
        <color theme="1"/>
        <rFont val="Arial"/>
        <family val="2"/>
      </rPr>
      <t>Julio 2024</t>
    </r>
    <r>
      <rPr>
        <sz val="9"/>
        <color theme="1"/>
        <rFont val="Arial"/>
        <family val="2"/>
      </rPr>
      <t xml:space="preserve">: Sin evidencias de avance en la acción de mejoramiento por parte de los responsables del cumplimiento, sin embargo, solicitaran la reformulación de la acción de mejora que existe a la fecha, porque consideran que no conduce a la mejora del hallazgo. Cumplimiento: 0%, Efectividad 0%
</t>
    </r>
    <r>
      <rPr>
        <b/>
        <sz val="9"/>
        <color theme="1"/>
        <rFont val="Arial"/>
        <family val="2"/>
      </rPr>
      <t>Agosto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 xml:space="preserve">
Septiembre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 xml:space="preserve">
Octubre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Noviembre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 xml:space="preserve">Diciembre 2024: </t>
    </r>
    <r>
      <rPr>
        <sz val="9"/>
        <color theme="1"/>
        <rFont val="Arial"/>
        <family val="2"/>
      </rPr>
      <t xml:space="preserve">Sin avance por parte de los responsables de la reformulación de la acción de mejora que existe a la fecha. Cumplimiento: 10% - Efectividad 10%.
</t>
    </r>
    <r>
      <rPr>
        <b/>
        <sz val="9"/>
        <color theme="1"/>
        <rFont val="Arial"/>
        <family val="2"/>
      </rPr>
      <t>Enero 2025:</t>
    </r>
    <r>
      <rPr>
        <sz val="9"/>
        <color theme="1"/>
        <rFont val="Arial"/>
        <family val="2"/>
      </rPr>
      <t xml:space="preserve"> Los responsables aportan planilla de control manual del 2023, sin embargo esta evidencia no coincide con la accion de mejora planteada a la Contraloría Distrital.
</t>
    </r>
    <r>
      <rPr>
        <b/>
        <sz val="9"/>
        <color theme="1"/>
        <rFont val="Arial"/>
        <family val="2"/>
      </rPr>
      <t xml:space="preserve">Febrero 2025: </t>
    </r>
    <r>
      <rPr>
        <sz val="9"/>
        <color theme="1"/>
        <rFont val="Arial"/>
        <family val="2"/>
      </rPr>
      <t xml:space="preserve">En proceso de avance de la acción de mejora por parte de los responsables del cumplimiento.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Evidencia de avance de la acción de mejora parcial.
</t>
    </r>
    <r>
      <rPr>
        <b/>
        <sz val="9"/>
        <color theme="1"/>
        <rFont val="Arial"/>
        <family val="2"/>
      </rPr>
      <t>Julio 2025:</t>
    </r>
    <r>
      <rPr>
        <sz val="9"/>
        <color theme="1"/>
        <rFont val="Arial"/>
        <family val="2"/>
      </rPr>
      <t xml:space="preserve"> Evidencia de avance de la acción de mejora parcial.
</t>
    </r>
    <r>
      <rPr>
        <b/>
        <sz val="9"/>
        <color theme="1"/>
        <rFont val="Arial"/>
        <family val="2"/>
      </rPr>
      <t xml:space="preserve">
Agosto 2025: </t>
    </r>
    <r>
      <rPr>
        <sz val="9"/>
        <color theme="1"/>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9"/>
        <color theme="1"/>
        <rFont val="Arial"/>
        <family val="2"/>
      </rPr>
      <t xml:space="preserve">
Septiembre 2025: </t>
    </r>
    <r>
      <rPr>
        <sz val="9"/>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 </t>
    </r>
    <r>
      <rPr>
        <sz val="9"/>
        <color theme="1"/>
        <rFont val="Arial"/>
        <family val="2"/>
      </rPr>
      <t>Verificado en Informe Definitivo Auditoria Financiera, de Gestión y Resultados vigencia 2024, con fecha de septiembre 2025.</t>
    </r>
  </si>
  <si>
    <r>
      <rPr>
        <b/>
        <sz val="9"/>
        <color theme="1"/>
        <rFont val="Arial"/>
        <family val="2"/>
      </rPr>
      <t xml:space="preserve">Enero 2022: </t>
    </r>
    <r>
      <rPr>
        <sz val="9"/>
        <color theme="1"/>
        <rFont val="Arial"/>
        <family val="2"/>
      </rPr>
      <t xml:space="preserve">Continua abierta
</t>
    </r>
    <r>
      <rPr>
        <b/>
        <sz val="9"/>
        <color theme="1"/>
        <rFont val="Arial"/>
        <family val="2"/>
      </rPr>
      <t xml:space="preserve">Mayo 2022: </t>
    </r>
    <r>
      <rPr>
        <sz val="9"/>
        <color theme="1"/>
        <rFont val="Arial"/>
        <family val="2"/>
      </rPr>
      <t xml:space="preserve">Se verifica la orden de compra numero 2043 de 2022, con la empresa H C INTELIGENCIA DE NEGOCIOS S.A.S, para la prestacion de servicios de mesa de ayuda, mantenimiento y vigencia tecnologica de la herramienta de carga masiva 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9"/>
        <color theme="1"/>
        <rFont val="Arial"/>
        <family val="2"/>
      </rPr>
      <t>Noviembre 2022</t>
    </r>
    <r>
      <rPr>
        <sz val="9"/>
        <color theme="1"/>
        <rFont val="Arial"/>
        <family val="2"/>
      </rPr>
      <t xml:space="preserve">: Cerrada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de la contraloría: Se revisa evidencia aportada por el ente de control (Orden de compra 2043) , Se determina dejar la acción abierta porque en los contratos evaluadosaun se presentaron inconsistencias en la rendición contractual: En el contrato 3881-2022, se encontró inconsistencia en los pagos rendidos: un pago rendido doble (TPGE-303441) y los pagos TPGE 287076 y 289686 se rinden con diferencias. Contrato 6242-2022, se rinden dos pagos dobles el TPGE 306067 y el 305934: El pago TPGE 306067 rendido con valor errado, el valor del pago fue $357.322.855 y se rindió $344.599.086, No se rinde la adición No. 3 por $10,746,002 realizada el 01/01/2023 ni la información presupuestal de dicho evento. Contrato 3219-2022: No se rinde los eventos de terminación y liquidación. Contrato 3245-2022: No se rinde los eventos de la liquidación ni la segunda prórroga realizada el 30/12/2022, El registro presupuestal que se rinde para la adición del 30/06/2022 es diferente a la registrada en el expediente se rinde la 2203876 y la correcta es la 2207836
</t>
    </r>
    <r>
      <rPr>
        <b/>
        <sz val="9"/>
        <color theme="1"/>
        <rFont val="Arial"/>
        <family val="2"/>
      </rPr>
      <t>Julio 2024:</t>
    </r>
    <r>
      <rPr>
        <sz val="9"/>
        <color theme="1"/>
        <rFont val="Arial"/>
        <family val="2"/>
      </rPr>
      <t xml:space="preserve"> Sin evidencias de avance en la acción de mejoramiento por parte de los responsables del cumplimiento, sin embargo, solicitaran la reformulación de la acción de mejora que existe a la fecha, porque consideran que no conduce a la mejora del hallazgo. Cumplimiento: 0%, Efectividad 0%
</t>
    </r>
    <r>
      <rPr>
        <b/>
        <sz val="9"/>
        <color theme="1"/>
        <rFont val="Arial"/>
        <family val="2"/>
      </rPr>
      <t>Agosto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Septiembre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Octubre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Noviembre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 xml:space="preserve">Diciembre 2024: </t>
    </r>
    <r>
      <rPr>
        <sz val="9"/>
        <color theme="1"/>
        <rFont val="Arial"/>
        <family val="2"/>
      </rPr>
      <t xml:space="preserve">Sin avance por parte de los responsables de la reformulación de la acción de mejora que existe a la fecha. Cumplimiento: 10% - Efectividad 10%.
</t>
    </r>
    <r>
      <rPr>
        <b/>
        <sz val="9"/>
        <color theme="1"/>
        <rFont val="Arial"/>
        <family val="2"/>
      </rPr>
      <t>Enero 2025:</t>
    </r>
    <r>
      <rPr>
        <sz val="9"/>
        <color theme="1"/>
        <rFont val="Arial"/>
        <family val="2"/>
      </rPr>
      <t xml:space="preserve"> Los responsables aportan planilla de control manual del 2023, sin embargo esta evidencia no coincide con la accion de mejora planteada a la Contraloría Distrital.
</t>
    </r>
    <r>
      <rPr>
        <b/>
        <sz val="9"/>
        <color theme="1"/>
        <rFont val="Arial"/>
        <family val="2"/>
      </rPr>
      <t>Febrero 2025:</t>
    </r>
    <r>
      <rPr>
        <sz val="9"/>
        <color theme="1"/>
        <rFont val="Arial"/>
        <family val="2"/>
      </rPr>
      <t xml:space="preserve"> En proceso de avance de la acción de mejora por parte de los responsables del cumplimiento.
</t>
    </r>
    <r>
      <rPr>
        <b/>
        <sz val="9"/>
        <color theme="1"/>
        <rFont val="Arial"/>
        <family val="2"/>
      </rPr>
      <t xml:space="preserve">Marzo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
Mayo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Evidencia de avance de la acción de mejora parcial.
</t>
    </r>
    <r>
      <rPr>
        <b/>
        <sz val="9"/>
        <color theme="1"/>
        <rFont val="Arial"/>
        <family val="2"/>
      </rPr>
      <t>Julio 2025</t>
    </r>
    <r>
      <rPr>
        <sz val="9"/>
        <color theme="1"/>
        <rFont val="Arial"/>
        <family val="2"/>
      </rPr>
      <t>: Evidencia de avance de la acción de mejora parcial.</t>
    </r>
    <r>
      <rPr>
        <b/>
        <sz val="9"/>
        <color theme="1"/>
        <rFont val="Arial"/>
        <family val="2"/>
      </rPr>
      <t xml:space="preserve">
Agosto 2025: </t>
    </r>
    <r>
      <rPr>
        <sz val="9"/>
        <color theme="1"/>
        <rFont val="Arial"/>
        <family val="2"/>
      </rPr>
      <t>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t>
    </r>
    <r>
      <rPr>
        <b/>
        <sz val="9"/>
        <color theme="1"/>
        <rFont val="Arial"/>
        <family val="2"/>
      </rPr>
      <t xml:space="preserve">
Septiembre 2025: </t>
    </r>
    <r>
      <rPr>
        <sz val="9"/>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 </t>
    </r>
    <r>
      <rPr>
        <sz val="9"/>
        <color theme="1"/>
        <rFont val="Arial"/>
        <family val="2"/>
      </rPr>
      <t xml:space="preserve">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</si>
  <si>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verifica la orden de compra numero 2043 de 2022, con la empresa H C INTELIGENCIA DE NEGOCIOS S.A.S, para la prestacion de servicios de mesa de ayuda, mantenimiento y vigencia tecnologica de la herramienta de carga masiva 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9"/>
        <color theme="1"/>
        <rFont val="Arial"/>
        <family val="2"/>
      </rPr>
      <t>Noviembre 2022:</t>
    </r>
    <r>
      <rPr>
        <sz val="9"/>
        <color theme="1"/>
        <rFont val="Arial"/>
        <family val="2"/>
      </rPr>
      <t xml:space="preserve"> Cerrada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de la contraloría: Se revisa evidencia aportada por el ente de control (Orden de compra 2043) , Se determina dejar la acción abierta porque en los contratos evaluadosaun se presentaron inconsistencias en la rendición contractual: En el contrato 3881-2022, se encontró inconsistencia en los pagos rendidos: un pago rendido doble (TPGE-303441) y los pagos TPGE 287076 y 289686 se rinden con diferencias. Contrato 6242-2022, se rinden dos pagos dobles el TPGE 306067 y el 305934: El pago TPGE 306067 rendido con valor errado, el valor del pago fue $357.322.855 y se rindió $344.599.086, No se rinde la adición No. 3 por $10,746,002 realizada el 01/01/2023 ni la información presupuestal de dicho evento. Contrato 3219-2022: No se rinde los eventos de terminación y liquidación. Contrato 3245-2022: No se rinde los eventos de la liquidación ni la segunda prórroga realizada el 30/12/2022, El registro presupuestal que se rinde para la adición del 30/06/2022 es diferente a la registrada en el expediente se rinde la 2203876 y la correcta es la 2207836
</t>
    </r>
    <r>
      <rPr>
        <b/>
        <sz val="9"/>
        <color theme="1"/>
        <rFont val="Arial"/>
        <family val="2"/>
      </rPr>
      <t>Julio 2024:</t>
    </r>
    <r>
      <rPr>
        <sz val="9"/>
        <color theme="1"/>
        <rFont val="Arial"/>
        <family val="2"/>
      </rPr>
      <t xml:space="preserve"> Sin evidencias de avance en la acción de mejoramiento por parte de los responsables del cumplimiento, sin embargo, solicitaran la reformulación de la acción de mejora que existe a la fecha, porque consideran que no conduce a la mejora del hallazgo. Cumplimiento: 0%, Efectividad 0%
</t>
    </r>
    <r>
      <rPr>
        <b/>
        <sz val="9"/>
        <color theme="1"/>
        <rFont val="Arial"/>
        <family val="2"/>
      </rPr>
      <t>Agosto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Septiembre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Octubre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Noviembre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Diciembre 2024:</t>
    </r>
    <r>
      <rPr>
        <sz val="9"/>
        <color theme="1"/>
        <rFont val="Arial"/>
        <family val="2"/>
      </rPr>
      <t xml:space="preserve"> Sin avance por parte de los responsables de la reformulación de la acción de mejora que existe a la fecha. Cumplimiento: 10% - Efectividad 10%.
</t>
    </r>
    <r>
      <rPr>
        <b/>
        <sz val="9"/>
        <color theme="1"/>
        <rFont val="Arial"/>
        <family val="2"/>
      </rPr>
      <t>Enero 2025:</t>
    </r>
    <r>
      <rPr>
        <sz val="9"/>
        <color theme="1"/>
        <rFont val="Arial"/>
        <family val="2"/>
      </rPr>
      <t xml:space="preserve"> Los responsables aportan planilla de control manual del 2023, sin embargo esta evidencia no coincide con la accion de mejora planteada a la Contraloría Distrital.
</t>
    </r>
    <r>
      <rPr>
        <b/>
        <sz val="9"/>
        <color theme="1"/>
        <rFont val="Arial"/>
        <family val="2"/>
      </rPr>
      <t>Febrero 2025</t>
    </r>
    <r>
      <rPr>
        <sz val="9"/>
        <color theme="1"/>
        <rFont val="Arial"/>
        <family val="2"/>
      </rPr>
      <t xml:space="preserve">: En proceso de avance de la acción de mejora por parte de los responsables del cumplimiento.
</t>
    </r>
    <r>
      <rPr>
        <b/>
        <sz val="9"/>
        <color theme="1"/>
        <rFont val="Arial"/>
        <family val="2"/>
      </rPr>
      <t xml:space="preserve">
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
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
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Evidencia de avance de la acción de mejora parcial.
</t>
    </r>
    <r>
      <rPr>
        <b/>
        <sz val="9"/>
        <color theme="1"/>
        <rFont val="Arial"/>
        <family val="2"/>
      </rPr>
      <t xml:space="preserve">Julio 2025: </t>
    </r>
    <r>
      <rPr>
        <sz val="9"/>
        <color theme="1"/>
        <rFont val="Arial"/>
        <family val="2"/>
      </rPr>
      <t xml:space="preserve">Evidencia de avance de la acción de mejora parcial.
</t>
    </r>
    <r>
      <rPr>
        <b/>
        <sz val="9"/>
        <color theme="1"/>
        <rFont val="Arial"/>
        <family val="2"/>
      </rPr>
      <t xml:space="preserve">Agosto 2025: </t>
    </r>
    <r>
      <rPr>
        <sz val="9"/>
        <color theme="1"/>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9"/>
        <color theme="1"/>
        <rFont val="Arial"/>
        <family val="2"/>
      </rPr>
      <t xml:space="preserve">Septiembre 2025: </t>
    </r>
    <r>
      <rPr>
        <sz val="9"/>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 </t>
    </r>
    <r>
      <rPr>
        <sz val="9"/>
        <color theme="1"/>
        <rFont val="Arial"/>
        <family val="2"/>
      </rPr>
      <t xml:space="preserve">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</si>
  <si>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verifica la orden de compra numero 2043 de 2022, con la empresa H C INTELIGENCIA DE NEGOCIOS S.A.S, para la prestacion de servicios de mesa de ayuda, mantenimiento y vigencia tecnologica de la herramienta de carga masiva 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9"/>
        <color theme="1"/>
        <rFont val="Arial"/>
        <family val="2"/>
      </rPr>
      <t>Noviembre 2022:</t>
    </r>
    <r>
      <rPr>
        <sz val="9"/>
        <color theme="1"/>
        <rFont val="Arial"/>
        <family val="2"/>
      </rPr>
      <t xml:space="preserve"> Cerrada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de la contraloría: Se revisa evidencia aportada por el ente de control (Orden de compra 2043) , Se determina dejar la acción abierta porque en los contratos evaluadosaun se presentaron inconsistencias en la rendición contractual: En el contrato 3881-2022, se encontró inconsistencia en los pagos rendidos: un pago rendido doble (TPGE-303441) y los pagos TPGE 287076 y 289686 se rinden con diferencias. Contrato 6242-2022, se rinden dos pagos dobles el TPGE 306067 y el 305934: El pago TPGE 306067 rendido con valor errado, el valor del pago fue $357.322.855 y se rindió $344.599.086, No se rinde la adición No. 3 por $10,746,002 realizada el 01/01/2023 ni la información presupuestal de dicho evento. Contrato 3219-2022: No se rinde los eventos de terminación y liquidación. Contrato 3245-2022: No se rinde los eventos de la liquidación ni la segunda prórroga realizada el 30/12/2022, El registro presupuestal que se rinde para la adición del 30/06/2022 es diferente a la registrada en el expediente se rinde la 2203876 y la correcta es la 2207836
</t>
    </r>
    <r>
      <rPr>
        <b/>
        <sz val="9"/>
        <color theme="1"/>
        <rFont val="Arial"/>
        <family val="2"/>
      </rPr>
      <t>Julio 2024:</t>
    </r>
    <r>
      <rPr>
        <sz val="9"/>
        <color theme="1"/>
        <rFont val="Arial"/>
        <family val="2"/>
      </rPr>
      <t xml:space="preserve"> Sin evidencias de avance en la acción de mejoramiento por parte de los responsables del cumplimiento, sin embargo, solicitaran la reformulación de la acción de mejora que existe a la fecha, porque consideran que no conduce a la mejora del hallazgo. Cumplimiento: 0%, Efectividad 0%
</t>
    </r>
    <r>
      <rPr>
        <b/>
        <sz val="9"/>
        <color theme="1"/>
        <rFont val="Arial"/>
        <family val="2"/>
      </rPr>
      <t>Agosto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Septiembre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Octubre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 xml:space="preserve">Noviembre 2024: </t>
    </r>
    <r>
      <rPr>
        <sz val="9"/>
        <color theme="1"/>
        <rFont val="Arial"/>
        <family val="2"/>
      </rPr>
      <t xml:space="preserve">Sin avance por parte de los responsables de la reformulación de la acción de mejora que existe a la fecha.Cumplimiento: 10% - Efectividad 0%.
</t>
    </r>
    <r>
      <rPr>
        <b/>
        <sz val="9"/>
        <color theme="1"/>
        <rFont val="Arial"/>
        <family val="2"/>
      </rPr>
      <t xml:space="preserve">Diciembre 2024: </t>
    </r>
    <r>
      <rPr>
        <sz val="9"/>
        <color theme="1"/>
        <rFont val="Arial"/>
        <family val="2"/>
      </rPr>
      <t xml:space="preserve">Sin avance por parte de los responsables de la reformulación de la acción de mejora que existe a la fecha. Cumplimiento: 10% - Efectividad 10%.
</t>
    </r>
    <r>
      <rPr>
        <b/>
        <sz val="9"/>
        <color theme="1"/>
        <rFont val="Arial"/>
        <family val="2"/>
      </rPr>
      <t>Enero 2025</t>
    </r>
    <r>
      <rPr>
        <sz val="9"/>
        <color theme="1"/>
        <rFont val="Arial"/>
        <family val="2"/>
      </rPr>
      <t xml:space="preserve">: Los responsables aportan planilla de control manual del 2023, sin embargo esta evidencia no coincide con la accion de mejora planteada a la Contraloría Distrital.
</t>
    </r>
    <r>
      <rPr>
        <b/>
        <sz val="9"/>
        <color theme="1"/>
        <rFont val="Arial"/>
        <family val="2"/>
      </rPr>
      <t>Febrero 2025:</t>
    </r>
    <r>
      <rPr>
        <sz val="9"/>
        <color theme="1"/>
        <rFont val="Arial"/>
        <family val="2"/>
      </rPr>
      <t xml:space="preserve"> En proceso de avance de la acción de mejora por parte de los responsables del cumplimiento.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Junio 2025: </t>
    </r>
    <r>
      <rPr>
        <sz val="9"/>
        <color theme="1"/>
        <rFont val="Arial"/>
        <family val="2"/>
      </rPr>
      <t xml:space="preserve">Evidencia de avance de la acción de mejora parcial.
</t>
    </r>
    <r>
      <rPr>
        <b/>
        <sz val="9"/>
        <color theme="1"/>
        <rFont val="Arial"/>
        <family val="2"/>
      </rPr>
      <t>Julio 2025</t>
    </r>
    <r>
      <rPr>
        <sz val="9"/>
        <color theme="1"/>
        <rFont val="Arial"/>
        <family val="2"/>
      </rPr>
      <t xml:space="preserve">: Evidencia de avance de la acción de mejora parcial.
</t>
    </r>
    <r>
      <rPr>
        <b/>
        <sz val="9"/>
        <color theme="1"/>
        <rFont val="Arial"/>
        <family val="2"/>
      </rPr>
      <t xml:space="preserve">Agosto 2025: </t>
    </r>
    <r>
      <rPr>
        <sz val="9"/>
        <color theme="1"/>
        <rFont val="Arial"/>
        <family val="2"/>
      </rPr>
      <t>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t>
    </r>
    <r>
      <rPr>
        <b/>
        <sz val="9"/>
        <color theme="1"/>
        <rFont val="Arial"/>
        <family val="2"/>
      </rPr>
      <t xml:space="preserve">
Septiembre 2025: </t>
    </r>
    <r>
      <rPr>
        <sz val="9"/>
        <color theme="1"/>
        <rFont val="Arial"/>
        <family val="2"/>
      </rPr>
      <t>Se cierra esta acción de acuerdo con el informe definitivo de la Auditoria Financiera, de Gestión y Resultados vigencia 2024, emitido por la Contraloría Distrital de Medellín en septiembre de 2025.</t>
    </r>
    <r>
      <rPr>
        <b/>
        <sz val="9"/>
        <color theme="1"/>
        <rFont val="Arial"/>
        <family val="2"/>
      </rPr>
      <t xml:space="preserve">
ESTADO: CERRADA - </t>
    </r>
    <r>
      <rPr>
        <sz val="9"/>
        <color theme="1"/>
        <rFont val="Arial"/>
        <family val="2"/>
      </rPr>
      <t xml:space="preserve">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</si>
  <si>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verifica la orden de compra numero 2043 de 2022, con la empresa H C INTELIGENCIA DE NEGOCIOS S.A.S, para la prestacion de servicios de mesa de ayuda, mantenimiento y vigencia tecnologica de la herramienta de carga masiva 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9"/>
        <color theme="1"/>
        <rFont val="Arial"/>
        <family val="2"/>
      </rPr>
      <t>Noviembre 2022</t>
    </r>
    <r>
      <rPr>
        <sz val="9"/>
        <color theme="1"/>
        <rFont val="Arial"/>
        <family val="2"/>
      </rPr>
      <t xml:space="preserve">: Cerrada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t>
    </r>
    <r>
      <rPr>
        <b/>
        <sz val="9"/>
        <color theme="1"/>
        <rFont val="Arial"/>
        <family val="2"/>
      </rPr>
      <t>Febrero 2024:</t>
    </r>
    <r>
      <rPr>
        <sz val="9"/>
        <color theme="1"/>
        <rFont val="Arial"/>
        <family val="2"/>
      </rPr>
      <t xml:space="preserve"> Se realiza segumiento, donde los responsables de dar cumplimiento a las acciónes de mejora no presentaron avances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de la contraloría: Se revisa evidencia aportada por el ente de control (Orden de compra 2043) , Se determina dejar la acción abierta porque en los contratos evaluadosaun se presentaron inconsistencias en la rendición contractual: En el contrato 3881-2022, se encontró inconsistencia en los pagos rendidos: un pago rendido doble (TPGE-303441) y los pagos TPGE 287076 y 289686 se rinden con diferencias. Contrato 6242-2022, se rinden dos pagos dobles el TPGE 306067 y el 305934: El pago TPGE 306067 rendido con valor errado, el valor del pago fue $357.322.855 y se rindió $344.599.086, No se rinde la adición No. 3 por $10,746,002 realizada el 01/01/2023 ni la información presupuestal de dicho evento. Contrato 3219-2022: No se rinde los eventos de terminación y liquidación. Contrato 3245-2022: No se rinde los eventos de la liquidación ni la segunda prórroga realizada el 30/12/2022, El registro presupuestal que se rinde para la adición del 30/06/2022 es diferente a la registrada en el expediente se rinde la 2203876 y la correcta es la 2207836
</t>
    </r>
    <r>
      <rPr>
        <b/>
        <sz val="9"/>
        <color theme="1"/>
        <rFont val="Arial"/>
        <family val="2"/>
      </rPr>
      <t>Julio 2024:</t>
    </r>
    <r>
      <rPr>
        <sz val="9"/>
        <color theme="1"/>
        <rFont val="Arial"/>
        <family val="2"/>
      </rPr>
      <t xml:space="preserve"> Sin evidencias de avance en la acción de mejoramiento por parte de los responsables del cumplimiento, sin embargo, solicitaran la reformulación de la acción de mejora que existe a la fecha, porque consideran que no conduce a la mejora del hallazgo. Cumplimiento: 0%, Efectividad 0%
</t>
    </r>
    <r>
      <rPr>
        <b/>
        <sz val="9"/>
        <color theme="1"/>
        <rFont val="Arial"/>
        <family val="2"/>
      </rPr>
      <t>Agosto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Septiembre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Octubre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Noviembre 2024</t>
    </r>
    <r>
      <rPr>
        <sz val="9"/>
        <color theme="1"/>
        <rFont val="Arial"/>
        <family val="2"/>
      </rPr>
      <t xml:space="preserve">: Sin avance por parte de los responsables de la reformulación de la acción de mejora que existe a la fecha.Cumplimiento: 10% - Efectividad 0%.
</t>
    </r>
    <r>
      <rPr>
        <b/>
        <sz val="9"/>
        <color theme="1"/>
        <rFont val="Arial"/>
        <family val="2"/>
      </rPr>
      <t xml:space="preserve">
Diciembre 2024: </t>
    </r>
    <r>
      <rPr>
        <sz val="9"/>
        <color theme="1"/>
        <rFont val="Arial"/>
        <family val="2"/>
      </rPr>
      <t xml:space="preserve">Sin avance por parte de los responsables de la reformulación de la acción de mejora que existe a la fecha. Cumplimiento: 10% - Efectividad 10%.
</t>
    </r>
    <r>
      <rPr>
        <b/>
        <sz val="9"/>
        <color theme="1"/>
        <rFont val="Arial"/>
        <family val="2"/>
      </rPr>
      <t>Enero 2025</t>
    </r>
    <r>
      <rPr>
        <sz val="9"/>
        <color theme="1"/>
        <rFont val="Arial"/>
        <family val="2"/>
      </rPr>
      <t xml:space="preserve">: Los responsables aportan planilla de control manual del 2023, sin embargo esta evidencia no coincide con la accion de mejora planteada a la Contraloría Distrital.
</t>
    </r>
    <r>
      <rPr>
        <b/>
        <sz val="9"/>
        <color theme="1"/>
        <rFont val="Arial"/>
        <family val="2"/>
      </rPr>
      <t>Febrero 2025:</t>
    </r>
    <r>
      <rPr>
        <sz val="9"/>
        <color theme="1"/>
        <rFont val="Arial"/>
        <family val="2"/>
      </rPr>
      <t xml:space="preserve"> En proceso de avance de la acción de mejora por parte de los responsables del cumplimiento.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Mayo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Evidencia de avance de la acción de mejora parcial.</t>
    </r>
    <r>
      <rPr>
        <b/>
        <sz val="9"/>
        <color theme="1"/>
        <rFont val="Arial"/>
        <family val="2"/>
      </rPr>
      <t xml:space="preserve">
Julio 2025: </t>
    </r>
    <r>
      <rPr>
        <sz val="9"/>
        <color theme="1"/>
        <rFont val="Arial"/>
        <family val="2"/>
      </rPr>
      <t xml:space="preserve">Evidencia de avance de la acción de mejora parcial.
</t>
    </r>
    <r>
      <rPr>
        <b/>
        <sz val="9"/>
        <color theme="1"/>
        <rFont val="Arial"/>
        <family val="2"/>
      </rPr>
      <t xml:space="preserve">Agosto 2025: </t>
    </r>
    <r>
      <rPr>
        <sz val="9"/>
        <color theme="1"/>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9"/>
        <color theme="1"/>
        <rFont val="Arial"/>
        <family val="2"/>
      </rPr>
      <t xml:space="preserve">
Septiembre 2025: </t>
    </r>
    <r>
      <rPr>
        <sz val="9"/>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t>
    </r>
    <r>
      <rPr>
        <sz val="9"/>
        <color theme="1"/>
        <rFont val="Arial"/>
        <family val="2"/>
      </rPr>
      <t xml:space="preserve"> 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</si>
  <si>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encuentra en análisis y destinación de presupuesto para la ejecución de las actividades
</t>
    </r>
    <r>
      <rPr>
        <b/>
        <sz val="9"/>
        <color theme="1"/>
        <rFont val="Arial"/>
        <family val="2"/>
      </rPr>
      <t>Septiembre 2022</t>
    </r>
    <r>
      <rPr>
        <sz val="9"/>
        <color theme="1"/>
        <rFont val="Arial"/>
        <family val="2"/>
      </rPr>
      <t xml:space="preserve">: Se debe solicitar registro fotográfico que permita evidenciar la adecuación que se efectuó en la UH Catilla del espacio para residuos reciclables.
</t>
    </r>
    <r>
      <rPr>
        <b/>
        <sz val="9"/>
        <color theme="1"/>
        <rFont val="Arial"/>
        <family val="2"/>
      </rPr>
      <t>Noviembre 2022</t>
    </r>
    <r>
      <rPr>
        <sz val="9"/>
        <color theme="1"/>
        <rFont val="Arial"/>
        <family val="2"/>
      </rPr>
      <t xml:space="preserve">: Sin avance
</t>
    </r>
    <r>
      <rPr>
        <b/>
        <sz val="9"/>
        <color theme="1"/>
        <rFont val="Arial"/>
        <family val="2"/>
      </rPr>
      <t>Enero 2023</t>
    </r>
    <r>
      <rPr>
        <sz val="9"/>
        <color theme="1"/>
        <rFont val="Arial"/>
        <family val="2"/>
      </rPr>
      <t xml:space="preserve">:Actualmente la separación y almacenamiento de los residuos reciclables se está haciendo en una zona improvisada del parqueadero, la cual no cumple con todos los requerimientos de la legislación asociada a la gestión de residuos. Para dar cumplimiento se destinarán recursos para adecuar la infraestructura de este cuarto.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9"/>
        <color theme="1"/>
        <rFont val="Arial"/>
        <family val="2"/>
      </rPr>
      <t>Febrero 2024</t>
    </r>
    <r>
      <rPr>
        <sz val="9"/>
        <color theme="1"/>
        <rFont val="Arial"/>
        <family val="2"/>
      </rPr>
      <t xml:space="preserve">: De acuerdo al pronuciamiento de la contraloria en el informe 2023, el hallazgo se cierra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Está ABIERTA en PAPEL DE TRABAJO PT 03-PF EVALUACIÓN PLAN DE MEJORAMIENTO de la contraloría. Observación Contraloría: La entidad a 31/12/2022 califica cumplimiento y efectividad en 0%, Por la calificación otorgada y al verificar que a noviembre de 2022 donde la entidad realizó el último seguimiento, no se encotró avance en el cumplimieno de la acción, esta queda abierta y será analizada en futuras auditorias.
</t>
    </r>
    <r>
      <rPr>
        <b/>
        <sz val="9"/>
        <color theme="1"/>
        <rFont val="Arial"/>
        <family val="2"/>
      </rPr>
      <t>Julio 2024</t>
    </r>
    <r>
      <rPr>
        <sz val="9"/>
        <color theme="1"/>
        <rFont val="Arial"/>
        <family val="2"/>
      </rPr>
      <t xml:space="preserve">: Sin evidencias de avance en la acción de mejoramiento por parte de los responsables del cumplimiento. Cumplimiento: 0%, Efectividad 0%
</t>
    </r>
    <r>
      <rPr>
        <b/>
        <sz val="9"/>
        <color theme="1"/>
        <rFont val="Arial"/>
        <family val="2"/>
      </rPr>
      <t>Agosto 2024</t>
    </r>
    <r>
      <rPr>
        <sz val="9"/>
        <color theme="1"/>
        <rFont val="Arial"/>
        <family val="2"/>
      </rPr>
      <t xml:space="preserve">: Sin evidencias de avance en la acción de mejoramiento por parte de los responsables del cumplimiento. Cumplimiento: 0% - Efectividad 0%.
</t>
    </r>
    <r>
      <rPr>
        <b/>
        <sz val="9"/>
        <color theme="1"/>
        <rFont val="Arial"/>
        <family val="2"/>
      </rPr>
      <t>Septiembre 2024</t>
    </r>
    <r>
      <rPr>
        <sz val="9"/>
        <color theme="1"/>
        <rFont val="Arial"/>
        <family val="2"/>
      </rPr>
      <t xml:space="preserve">: Sin evidencias de avance en la acción de mejoramiento por parte de los responsables del cumplimiento. Cumplimiento: 0% - Efectividad 0%.
</t>
    </r>
    <r>
      <rPr>
        <b/>
        <sz val="9"/>
        <color theme="1"/>
        <rFont val="Arial"/>
        <family val="2"/>
      </rPr>
      <t>Octubre 2024</t>
    </r>
    <r>
      <rPr>
        <sz val="9"/>
        <color theme="1"/>
        <rFont val="Arial"/>
        <family val="2"/>
      </rPr>
      <t xml:space="preserve">: Sin evidencias de avance en la acción de mejoramiento por parte de los responsables del cumplimiento. Cumplimiento: 0% - Efectividad 0%.
</t>
    </r>
    <r>
      <rPr>
        <b/>
        <sz val="9"/>
        <color theme="1"/>
        <rFont val="Arial"/>
        <family val="2"/>
      </rPr>
      <t>Noviembre 2024:</t>
    </r>
    <r>
      <rPr>
        <sz val="9"/>
        <color theme="1"/>
        <rFont val="Arial"/>
        <family val="2"/>
      </rPr>
      <t xml:space="preserve"> Seguimiento Oficina Control Interno y Evaluación: Evalúa las evidencias sobre el avance en ala adecuación en el sitio de almacenamiento de los residuos reciclables en la UH de castilla. Se notifica a los responsables. Cumplimiento 20%
</t>
    </r>
    <r>
      <rPr>
        <b/>
        <sz val="9"/>
        <color theme="1"/>
        <rFont val="Arial"/>
        <family val="2"/>
      </rPr>
      <t>Diciembre 2024:</t>
    </r>
    <r>
      <rPr>
        <sz val="9"/>
        <color theme="1"/>
        <rFont val="Arial"/>
        <family val="2"/>
      </rPr>
      <t xml:space="preserve"> De acuerdo con evidencia aportada por el responsable, esta acción queda pendiente de valoración por parte de la Contraloría Distrital de Medellín.. Cumplimiento 100%.
</t>
    </r>
    <r>
      <rPr>
        <b/>
        <sz val="9"/>
        <color theme="1"/>
        <rFont val="Arial"/>
        <family val="2"/>
      </rPr>
      <t>Enero 2025:</t>
    </r>
    <r>
      <rPr>
        <sz val="9"/>
        <color theme="1"/>
        <rFont val="Arial"/>
        <family val="2"/>
      </rPr>
      <t xml:space="preserve"> Esta acción queda pendiente de valoración por parte de la Contraloría Distrital de Medellín.
</t>
    </r>
    <r>
      <rPr>
        <b/>
        <sz val="9"/>
        <color theme="1"/>
        <rFont val="Arial"/>
        <family val="2"/>
      </rPr>
      <t>Febrero 2025:</t>
    </r>
    <r>
      <rPr>
        <sz val="9"/>
        <color theme="1"/>
        <rFont val="Arial"/>
        <family val="2"/>
      </rPr>
      <t xml:space="preserve"> Esta acción queda pendiente de valoración por parte de la Contraloría Distrital de Medellín.
</t>
    </r>
    <r>
      <rPr>
        <b/>
        <sz val="9"/>
        <color theme="1"/>
        <rFont val="Arial"/>
        <family val="2"/>
      </rPr>
      <t>Marzo 2025:</t>
    </r>
    <r>
      <rPr>
        <sz val="9"/>
        <color theme="1"/>
        <rFont val="Arial"/>
        <family val="2"/>
      </rPr>
      <t xml:space="preserve"> Se realizó seguimiento conjunto con la Contraloría Distrital de Medellín y realizaron la visita a las inatalaciones de la UH Castilla y evaluaron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realizaron la visita a las instalaciones de la UH Castilla y evaluaron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Julio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 xml:space="preserve">Agosto 2025: </t>
    </r>
    <r>
      <rPr>
        <sz val="9"/>
        <color theme="1"/>
        <rFont val="Arial"/>
        <family val="2"/>
      </rPr>
      <t xml:space="preserve">Posterior a la auditoría de gestión de la Contraloría Distrital de Medellín vigencia 2024, se está a la espera de los resultados del informe para el cierre del hallazgo.
</t>
    </r>
    <r>
      <rPr>
        <b/>
        <sz val="9"/>
        <color theme="1"/>
        <rFont val="Arial"/>
        <family val="2"/>
      </rPr>
      <t xml:space="preserve">Septiembre 2025: </t>
    </r>
    <r>
      <rPr>
        <sz val="9"/>
        <color theme="1"/>
        <rFont val="Arial"/>
        <family val="2"/>
      </rPr>
      <t>Se cierra esta acción de acuerdo con el informe definitivo de la Auditoria Financiera, de Gestión y Resultados vigencia 2024, emitido por la Contraloría Distrital de Medellín en septiembre de 2025.</t>
    </r>
    <r>
      <rPr>
        <b/>
        <sz val="9"/>
        <color theme="1"/>
        <rFont val="Arial"/>
        <family val="2"/>
      </rPr>
      <t xml:space="preserve">
ESTADO: CERRADA -</t>
    </r>
    <r>
      <rPr>
        <sz val="9"/>
        <color theme="1"/>
        <rFont val="Arial"/>
        <family val="2"/>
      </rPr>
      <t xml:space="preserve"> 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</si>
  <si>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inicio el despliegue institucional, del cual se anexa copia de la presentacion realizada, adicionalmente se cuenta con unacronograma del año en curso donde se realizaran capacitaciones érsonalizadas con cada supercvisor
Evidencia despliegeu y cronograma con las fechas y contenidos (entrega del coronogrma 29 de julio)
Se solicita ampliacion de la fecha para las acapacitaciones persobnalziadas 31/12/2022
</t>
    </r>
    <r>
      <rPr>
        <b/>
        <sz val="9"/>
        <color theme="1"/>
        <rFont val="Arial"/>
        <family val="2"/>
      </rPr>
      <t>Noviembre 2022</t>
    </r>
    <r>
      <rPr>
        <sz val="9"/>
        <color theme="1"/>
        <rFont val="Arial"/>
        <family val="2"/>
      </rPr>
      <t xml:space="preserve">: Se envia correo a la Direccion Administrativa, para solictar las envidencias pendientes y dar cierre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9"/>
        <color theme="1"/>
        <rFont val="Arial"/>
        <family val="2"/>
      </rPr>
      <t>Febrero 2024</t>
    </r>
    <r>
      <rPr>
        <sz val="9"/>
        <color theme="1"/>
        <rFont val="Arial"/>
        <family val="2"/>
      </rPr>
      <t xml:space="preserve">: se solicito a los responsables el avance de las acciónes realizadas y no presentaron evidencias.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Está ABIERTA en PAPEL DE TRABAJO PT 03-PF EVALUACIÓN PLAN DE MEJORAMIENTO de la contraloría. Observación Contraloría Se revisó las evidenvcias aportadas por la entidad, pero estas no corresponden a capacitaciones personalizadas, simplemente dentro del despliegue institucional se incluyeron temas de la supervisión. Y al verificar la efectividad de esta acción en la evaluación realizada a la gestión contractual se puede concluir que esta acción no es efectiva, pues aún se presentan debilidades en la supervisión, donde en contratos como los 3532-2022, 6438-2022, 3881-2022 no se llevó un adecuado seguimiento financiero y en el contrato 6253-2022 no se realizó informes de supervición. Por lo anterior la acción continua abierta y será analizada en futuras auditorias.
</t>
    </r>
    <r>
      <rPr>
        <b/>
        <sz val="9"/>
        <color theme="1"/>
        <rFont val="Arial"/>
        <family val="2"/>
      </rPr>
      <t>Julio 2024</t>
    </r>
    <r>
      <rPr>
        <sz val="9"/>
        <color theme="1"/>
        <rFont val="Arial"/>
        <family val="2"/>
      </rPr>
      <t xml:space="preserve">: Sin evidencias de avance en la acción de mejoramiento por parte de los responsables del cumplimiento. Cumplimiento: 0%, Efectividad 0%
</t>
    </r>
    <r>
      <rPr>
        <b/>
        <sz val="9"/>
        <color theme="1"/>
        <rFont val="Arial"/>
        <family val="2"/>
      </rPr>
      <t>Agosto 2024:</t>
    </r>
    <r>
      <rPr>
        <sz val="9"/>
        <color theme="1"/>
        <rFont val="Arial"/>
        <family val="2"/>
      </rPr>
      <t xml:space="preserve"> Sin evidencias de avance en la acción de mejoramiento por parte de los responsables del cumplimiento. Cumplimiento: 20% -  Efectividad 20%.
</t>
    </r>
    <r>
      <rPr>
        <b/>
        <sz val="9"/>
        <color theme="1"/>
        <rFont val="Arial"/>
        <family val="2"/>
      </rPr>
      <t>Septiembre 2024</t>
    </r>
    <r>
      <rPr>
        <sz val="9"/>
        <color theme="1"/>
        <rFont val="Arial"/>
        <family val="2"/>
      </rPr>
      <t xml:space="preserve">: Sin evidencias de avance en la acción de mejoramiento por parte de los responsables del cumplimiento. Cumplimiento: 20% -  Efectividad 20%.
</t>
    </r>
    <r>
      <rPr>
        <b/>
        <sz val="9"/>
        <rFont val="Arial"/>
        <family val="2"/>
      </rPr>
      <t>Octubre 2024:</t>
    </r>
    <r>
      <rPr>
        <sz val="9"/>
        <color theme="1"/>
        <rFont val="Arial"/>
        <family val="2"/>
      </rPr>
      <t xml:space="preserve"> Sin evidencias de avance en la acción de mejoramiento por parte de los responsables del cumplimiento. Cumplimiento: 20% -  Efectividad 20%.
</t>
    </r>
    <r>
      <rPr>
        <b/>
        <sz val="9"/>
        <color theme="1"/>
        <rFont val="Arial"/>
        <family val="2"/>
      </rPr>
      <t>Noviembre 2024:</t>
    </r>
    <r>
      <rPr>
        <sz val="9"/>
        <color theme="1"/>
        <rFont val="Arial"/>
        <family val="2"/>
      </rPr>
      <t xml:space="preserve"> Sin evidencias de avance en la acción de mejoramiento por parte de los responsables del cumplimiento. Cumplimiento: 20% -  Efectividad 20%.
</t>
    </r>
    <r>
      <rPr>
        <b/>
        <sz val="9"/>
        <color theme="1"/>
        <rFont val="Arial"/>
        <family val="2"/>
      </rPr>
      <t>Diciembre 2024:</t>
    </r>
    <r>
      <rPr>
        <sz val="9"/>
        <color theme="1"/>
        <rFont val="Arial"/>
        <family val="2"/>
      </rPr>
      <t xml:space="preserve"> Se evalúa la evidencia aportada, donde se verifica la capacitación personalizada del Manual de Supervisión designados a los contratos e Interventoría de la ESE Metrosalud. cumplimiento 100%.
</t>
    </r>
    <r>
      <rPr>
        <b/>
        <sz val="9"/>
        <color theme="1"/>
        <rFont val="Arial"/>
        <family val="2"/>
      </rPr>
      <t>Enero 2025:</t>
    </r>
    <r>
      <rPr>
        <sz val="9"/>
        <color theme="1"/>
        <rFont val="Arial"/>
        <family val="2"/>
      </rPr>
      <t xml:space="preserve"> Esta acción está pendiente de valoración por parte de la Contraloría Distrital de Medellín.
</t>
    </r>
    <r>
      <rPr>
        <b/>
        <sz val="9"/>
        <color theme="1"/>
        <rFont val="Arial"/>
        <family val="2"/>
      </rPr>
      <t>Febrero 2025:</t>
    </r>
    <r>
      <rPr>
        <sz val="9"/>
        <color theme="1"/>
        <rFont val="Arial"/>
        <family val="2"/>
      </rPr>
      <t xml:space="preserve">  Esta acción está pendiente de valoración por parte de la Contraloría Distrital de Medellín.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Junio 2025: </t>
    </r>
    <r>
      <rPr>
        <sz val="9"/>
        <color theme="1"/>
        <rFont val="Arial"/>
        <family val="2"/>
      </rPr>
      <t xml:space="preserve">Actualmente la Contraloría Distrital de Medellín está realizando la auditoría para la vigencia 2024, y está realizando la verificación de las evidencias de esta acción.
</t>
    </r>
    <r>
      <rPr>
        <b/>
        <sz val="9"/>
        <color theme="1"/>
        <rFont val="Arial"/>
        <family val="2"/>
      </rPr>
      <t xml:space="preserve">
Julio 2025: </t>
    </r>
    <r>
      <rPr>
        <sz val="9"/>
        <color theme="1"/>
        <rFont val="Arial"/>
        <family val="2"/>
      </rPr>
      <t xml:space="preserve">Actualmente la Contraloría Distrital de Medellín está realizando la auditoría para la vigencia 2024, y está realizando la verificación de las evidencias de esta acción.
</t>
    </r>
    <r>
      <rPr>
        <b/>
        <sz val="9"/>
        <color theme="1"/>
        <rFont val="Arial"/>
        <family val="2"/>
      </rPr>
      <t xml:space="preserve">Agosto 2025: </t>
    </r>
    <r>
      <rPr>
        <sz val="9"/>
        <color theme="1"/>
        <rFont val="Arial"/>
        <family val="2"/>
      </rPr>
      <t xml:space="preserve">Posterior a la auditoría de gestión de la Contraloría Distrital de Medellín vigencia 2024, se está a la espera de los resultados del informe para el cierre del hallazgo.
</t>
    </r>
    <r>
      <rPr>
        <b/>
        <sz val="9"/>
        <color theme="1"/>
        <rFont val="Arial"/>
        <family val="2"/>
      </rPr>
      <t xml:space="preserve">Septiembre 2025: </t>
    </r>
    <r>
      <rPr>
        <sz val="9"/>
        <color theme="1"/>
        <rFont val="Arial"/>
        <family val="2"/>
      </rPr>
      <t>Se cierra esta acción de acuerdo con el informe definitivo de la Auditoria Financiera, de Gestión y Resultados vigencia 2024, emitido por la Contraloría Distrital de Medellín en septiembre de 2025.</t>
    </r>
    <r>
      <rPr>
        <b/>
        <sz val="9"/>
        <color theme="1"/>
        <rFont val="Arial"/>
        <family val="2"/>
      </rPr>
      <t xml:space="preserve">
ESTADO: CERRADA - </t>
    </r>
    <r>
      <rPr>
        <sz val="9"/>
        <color theme="1"/>
        <rFont val="Arial"/>
        <family val="2"/>
      </rPr>
      <t xml:space="preserve">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</si>
  <si>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 xml:space="preserve">Mayo 2022: </t>
    </r>
    <r>
      <rPr>
        <sz val="9"/>
        <color theme="1"/>
        <rFont val="Arial"/>
        <family val="2"/>
      </rPr>
      <t xml:space="preserve"> Continua abierta
Nota: Es necesario revisar la actividad palnteada, con el fin de evitar el risgo de la configusracion de una relacion laboral con los contratistas, ya que la entidad no dbe implentar controles adicionales a los ya establecidos en el procesod e supervision
</t>
    </r>
    <r>
      <rPr>
        <b/>
        <sz val="9"/>
        <color theme="1"/>
        <rFont val="Arial"/>
        <family val="2"/>
      </rPr>
      <t>Noviembre 2022</t>
    </r>
    <r>
      <rPr>
        <sz val="9"/>
        <color theme="1"/>
        <rFont val="Arial"/>
        <family val="2"/>
      </rPr>
      <t xml:space="preserve">: Sin avance
</t>
    </r>
    <r>
      <rPr>
        <b/>
        <sz val="9"/>
        <color theme="1"/>
        <rFont val="Arial"/>
        <family val="2"/>
      </rPr>
      <t xml:space="preserve">Enero 2023: </t>
    </r>
    <r>
      <rPr>
        <sz val="9"/>
        <color theme="1"/>
        <rFont val="Arial"/>
        <family val="2"/>
      </rPr>
      <t xml:space="preserve">Sin avance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9"/>
        <color theme="1"/>
        <rFont val="Arial"/>
        <family val="2"/>
      </rPr>
      <t>Febrero 2024</t>
    </r>
    <r>
      <rPr>
        <sz val="9"/>
        <color theme="1"/>
        <rFont val="Arial"/>
        <family val="2"/>
      </rPr>
      <t xml:space="preserve">: se solicitò a los responsables el avance de las acciónes realizadas y no presentaron evidencias.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Está ABIERTA en PAPEL DE TRABAJO PT 03-PF EVALUACIÓN PLAN DE MEJORAMIENTO de la contraloría. Observación de la contraloria: Al no registrarse avance de la acción de mejora, esta queda abierta y será analizada en futuras auditorias
</t>
    </r>
    <r>
      <rPr>
        <b/>
        <sz val="9"/>
        <color theme="1"/>
        <rFont val="Arial"/>
        <family val="2"/>
      </rPr>
      <t>Julio 2024</t>
    </r>
    <r>
      <rPr>
        <sz val="9"/>
        <color theme="1"/>
        <rFont val="Arial"/>
        <family val="2"/>
      </rPr>
      <t xml:space="preserve">: Sin evidencias de avance en la acción de mejoramiento por parte de los responsables del cumplimiento. Cumplimiento: 0%, Efectividad 0%
</t>
    </r>
    <r>
      <rPr>
        <b/>
        <sz val="9"/>
        <color theme="1"/>
        <rFont val="Arial"/>
        <family val="2"/>
      </rPr>
      <t>Agosto 2024</t>
    </r>
    <r>
      <rPr>
        <sz val="9"/>
        <color theme="1"/>
        <rFont val="Arial"/>
        <family val="2"/>
      </rPr>
      <t xml:space="preserve">: Sin evidencias de avance en la acción de mejoramiento por parte de los responsables del cumplimiento. Cumplimiento: 0% - Efectividad 0%.
</t>
    </r>
    <r>
      <rPr>
        <b/>
        <sz val="9"/>
        <color theme="1"/>
        <rFont val="Arial"/>
        <family val="2"/>
      </rPr>
      <t>Septiembre 2024</t>
    </r>
    <r>
      <rPr>
        <sz val="9"/>
        <color theme="1"/>
        <rFont val="Arial"/>
        <family val="2"/>
      </rPr>
      <t xml:space="preserve">: Sin evidencias de avance en la acción de mejoramiento por parte de los responsables del cumplimiento. Cumplimiento: 0% - Efectividad 0%.
</t>
    </r>
    <r>
      <rPr>
        <b/>
        <sz val="9"/>
        <color theme="1"/>
        <rFont val="Arial"/>
        <family val="2"/>
      </rPr>
      <t>O</t>
    </r>
    <r>
      <rPr>
        <b/>
        <sz val="9"/>
        <rFont val="Arial"/>
        <family val="2"/>
      </rPr>
      <t>ctubre 2024</t>
    </r>
    <r>
      <rPr>
        <sz val="9"/>
        <color theme="1"/>
        <rFont val="Arial"/>
        <family val="2"/>
      </rPr>
      <t xml:space="preserve">: Sin evidencias de avance en la acción de mejoramiento por parte de los responsables del cumplimiento. Cumplimiento: 0% - Efectividad 0%.
</t>
    </r>
    <r>
      <rPr>
        <b/>
        <sz val="9"/>
        <color theme="1"/>
        <rFont val="Arial"/>
        <family val="2"/>
      </rPr>
      <t>Noviembre 2024</t>
    </r>
    <r>
      <rPr>
        <sz val="9"/>
        <color theme="1"/>
        <rFont val="Arial"/>
        <family val="2"/>
      </rPr>
      <t xml:space="preserve">: Sin evidencias de avance en la acción de mejoramiento por parte de los responsables del cumplimiento. Cumplimiento: 0% - Efectividad 0%.
</t>
    </r>
    <r>
      <rPr>
        <b/>
        <sz val="9"/>
        <color theme="1"/>
        <rFont val="Arial"/>
        <family val="2"/>
      </rPr>
      <t>Diciembre 2024:</t>
    </r>
    <r>
      <rPr>
        <sz val="9"/>
        <color theme="1"/>
        <rFont val="Arial"/>
        <family val="2"/>
      </rPr>
      <t xml:space="preserve"> Sin evidencias de avance en la acción de mejoramiento por parte de los responsables del cumplimiento. Cumplimiento: 0% - Efectividad 0%.
</t>
    </r>
    <r>
      <rPr>
        <b/>
        <sz val="9"/>
        <color theme="1"/>
        <rFont val="Arial"/>
        <family val="2"/>
      </rPr>
      <t>Enero 2025</t>
    </r>
    <r>
      <rPr>
        <sz val="9"/>
        <color theme="1"/>
        <rFont val="Arial"/>
        <family val="2"/>
      </rPr>
      <t xml:space="preserve">: Sin evidencia de avance en la acción de mejora por parte de los responsables.
</t>
    </r>
    <r>
      <rPr>
        <b/>
        <sz val="9"/>
        <color theme="1"/>
        <rFont val="Arial"/>
        <family val="2"/>
      </rPr>
      <t xml:space="preserve">Febrero 2025: </t>
    </r>
    <r>
      <rPr>
        <sz val="9"/>
        <color theme="1"/>
        <rFont val="Arial"/>
        <family val="2"/>
      </rPr>
      <t xml:space="preserve">Sin evidencia de avance en la acción de mejora por parte de los responsables.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Avance parcial de la acción de mejora.
</t>
    </r>
    <r>
      <rPr>
        <b/>
        <sz val="9"/>
        <color theme="1"/>
        <rFont val="Arial"/>
        <family val="2"/>
      </rPr>
      <t>Julio 2025</t>
    </r>
    <r>
      <rPr>
        <sz val="9"/>
        <color theme="1"/>
        <rFont val="Arial"/>
        <family val="2"/>
      </rPr>
      <t xml:space="preserve">: Avance parcial de la acción de mejora.
</t>
    </r>
    <r>
      <rPr>
        <b/>
        <sz val="9"/>
        <color theme="1"/>
        <rFont val="Arial"/>
        <family val="2"/>
      </rPr>
      <t xml:space="preserve">Agosto 2025: </t>
    </r>
    <r>
      <rPr>
        <sz val="9"/>
        <color theme="1"/>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9"/>
        <color theme="1"/>
        <rFont val="Arial"/>
        <family val="2"/>
      </rPr>
      <t xml:space="preserve">Septiembre 2025: </t>
    </r>
    <r>
      <rPr>
        <sz val="9"/>
        <color theme="1"/>
        <rFont val="Arial"/>
        <family val="2"/>
      </rPr>
      <t>Se cierra esta acción de acuerdo con el informe definitivo de la Auditoria Financiera, de Gestión y Resultados vigencia 2024, emitido por la Contraloría Distrital de Medellín en septiembre de 2025.</t>
    </r>
    <r>
      <rPr>
        <b/>
        <sz val="9"/>
        <color theme="1"/>
        <rFont val="Arial"/>
        <family val="2"/>
      </rPr>
      <t xml:space="preserve">
ESTADO: CERRADA -</t>
    </r>
    <r>
      <rPr>
        <sz val="9"/>
        <color theme="1"/>
        <rFont val="Arial"/>
        <family val="2"/>
      </rPr>
      <t xml:space="preserve"> 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</si>
  <si>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Mayo 2022</t>
    </r>
    <r>
      <rPr>
        <sz val="9"/>
        <color theme="1"/>
        <rFont val="Arial"/>
        <family val="2"/>
      </rPr>
      <t xml:space="preserve">: Se inicio el despliegue institucional, del cual se anexa copia de la presentacion realizada, adicionalmente se cuenta con unacronograma del año en curso donde se realizaran capacitaciones érsonalizadas con cada supercvisor
Evidencia despliegeu y cronograma con las fechas y contenidos (entrega del coronogrma 29 de julio)
Se solicita ampliacion de la fecha para las acapacitaciones persobnalziadas 31/12/2022
</t>
    </r>
    <r>
      <rPr>
        <b/>
        <sz val="9"/>
        <color theme="1"/>
        <rFont val="Arial"/>
        <family val="2"/>
      </rPr>
      <t xml:space="preserve">Noviembre 2022: </t>
    </r>
    <r>
      <rPr>
        <sz val="9"/>
        <color theme="1"/>
        <rFont val="Arial"/>
        <family val="2"/>
      </rPr>
      <t xml:space="preserve">Se cumplen las acciónes del hallazgo, con las evidencias de los despliegues aportafos por la profesional universitaria Diana Rangel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9"/>
        <color theme="1"/>
        <rFont val="Arial"/>
        <family val="2"/>
      </rPr>
      <t xml:space="preserve">Febrero 2024: </t>
    </r>
    <r>
      <rPr>
        <sz val="9"/>
        <color theme="1"/>
        <rFont val="Arial"/>
        <family val="2"/>
      </rPr>
      <t xml:space="preserve">Se solicitò a los responsables el avance de las acciónes realizadas y no presentaron evidencias.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Está ABIERTA en PAPEL DE TRABAJO PT 03-PF EVALUACIÓN PLAN DE MEJORAMIENTO de la contraloría. Observación Contraloría: La entidad no aporta evidencias del cumplimiento de la acción
</t>
    </r>
    <r>
      <rPr>
        <b/>
        <sz val="9"/>
        <color theme="1"/>
        <rFont val="Arial"/>
        <family val="2"/>
      </rPr>
      <t>Julio 2024</t>
    </r>
    <r>
      <rPr>
        <sz val="9"/>
        <color theme="1"/>
        <rFont val="Arial"/>
        <family val="2"/>
      </rPr>
      <t xml:space="preserve">: Sin evidencias de avance en la acción de mejoramiento por parte de los responsables del cumplimiento. Cumplimiento: 0%, Efectividad 0%
</t>
    </r>
    <r>
      <rPr>
        <b/>
        <sz val="9"/>
        <color theme="1"/>
        <rFont val="Arial"/>
        <family val="2"/>
      </rPr>
      <t>Agosto 2024</t>
    </r>
    <r>
      <rPr>
        <sz val="9"/>
        <color theme="1"/>
        <rFont val="Arial"/>
        <family val="2"/>
      </rPr>
      <t xml:space="preserve">: Sin evidencias de avance en la acción de mejoramiento por parte de los responsables del cumplimiento. Cumplimiento: 0% - Efectividad 0%
</t>
    </r>
    <r>
      <rPr>
        <b/>
        <sz val="9"/>
        <color theme="1"/>
        <rFont val="Arial"/>
        <family val="2"/>
      </rPr>
      <t xml:space="preserve">Septiembre 2024: </t>
    </r>
    <r>
      <rPr>
        <sz val="9"/>
        <color theme="1"/>
        <rFont val="Arial"/>
        <family val="2"/>
      </rPr>
      <t xml:space="preserve">Sin evidencias de avance en la acción de mejoramiento por parte de los responsables del cumplimiento. Cumplimiento: 0% - Efectividad 0%
</t>
    </r>
    <r>
      <rPr>
        <b/>
        <sz val="9"/>
        <color theme="1"/>
        <rFont val="Arial"/>
        <family val="2"/>
      </rPr>
      <t xml:space="preserve">Octubre 2024: </t>
    </r>
    <r>
      <rPr>
        <sz val="9"/>
        <color theme="1"/>
        <rFont val="Arial"/>
        <family val="2"/>
      </rPr>
      <t xml:space="preserve">Sin evidencias de avance en la acción de mejoramiento por parte de los responsables del cumplimiento. Cumplimiento: 0% - Efectividad 0%
</t>
    </r>
    <r>
      <rPr>
        <b/>
        <sz val="9"/>
        <color theme="1"/>
        <rFont val="Arial"/>
        <family val="2"/>
      </rPr>
      <t>Noviembre 2024:</t>
    </r>
    <r>
      <rPr>
        <sz val="9"/>
        <color theme="1"/>
        <rFont val="Arial"/>
        <family val="2"/>
      </rPr>
      <t xml:space="preserve"> Sin evidencias de avance en la acción de mejoramiento por parte de los responsables del cumplimiento. Cumplimiento: 40% - Efectividad 40%
</t>
    </r>
    <r>
      <rPr>
        <b/>
        <sz val="9"/>
        <color theme="1"/>
        <rFont val="Arial"/>
        <family val="2"/>
      </rPr>
      <t xml:space="preserve">
Diciembre 2024:</t>
    </r>
    <r>
      <rPr>
        <sz val="9"/>
        <color theme="1"/>
        <rFont val="Arial"/>
        <family val="2"/>
      </rPr>
      <t xml:space="preserve"> Sin evidencias de avance en la acción de mejoramiento por parte de los responsables del cumplimiento. Cumplimiento: 40% - Efectividad 40%
</t>
    </r>
    <r>
      <rPr>
        <b/>
        <sz val="9"/>
        <color theme="1"/>
        <rFont val="Arial"/>
        <family val="2"/>
      </rPr>
      <t>Enero 2025:</t>
    </r>
    <r>
      <rPr>
        <sz val="9"/>
        <color theme="1"/>
        <rFont val="Arial"/>
        <family val="2"/>
      </rPr>
      <t xml:space="preserve"> En proceso de avance de las acciones de mejora por parte de los responsables del cumplimiento.
</t>
    </r>
    <r>
      <rPr>
        <b/>
        <sz val="9"/>
        <color theme="1"/>
        <rFont val="Arial"/>
        <family val="2"/>
      </rPr>
      <t>Febrero 2025</t>
    </r>
    <r>
      <rPr>
        <sz val="9"/>
        <color theme="1"/>
        <rFont val="Arial"/>
        <family val="2"/>
      </rPr>
      <t xml:space="preserve">: En proceso de avance de las acciones de mejora por parte de los responsables del cumplimiento.
</t>
    </r>
    <r>
      <rPr>
        <b/>
        <sz val="9"/>
        <color theme="1"/>
        <rFont val="Arial"/>
        <family val="2"/>
      </rPr>
      <t>Marzo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 xml:space="preserve">Abril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 xml:space="preserve">Mayo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Julio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 xml:space="preserve">
Agosto 2025</t>
    </r>
    <r>
      <rPr>
        <sz val="9"/>
        <color theme="1"/>
        <rFont val="Arial"/>
        <family val="2"/>
      </rPr>
      <t xml:space="preserve">: Posterior a la auditoría de gestión de la Contraloría Distrital de Medellín vigencia 2024, se está a la espera de los resultados del informe para el cierre del hallazgo.
</t>
    </r>
    <r>
      <rPr>
        <b/>
        <sz val="9"/>
        <color theme="1"/>
        <rFont val="Arial"/>
        <family val="2"/>
      </rPr>
      <t xml:space="preserve">Septiembre 2025: </t>
    </r>
    <r>
      <rPr>
        <sz val="9"/>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9"/>
        <color theme="1"/>
        <rFont val="Arial"/>
        <family val="2"/>
      </rPr>
      <t xml:space="preserve">
ESTADO: CERRADA - </t>
    </r>
    <r>
      <rPr>
        <sz val="9"/>
        <color theme="1"/>
        <rFont val="Arial"/>
        <family val="2"/>
      </rPr>
      <t xml:space="preserve">Verificado en Informe Definitivo Auditoria Financiera, de Gestión y Resultados vigencia 2024, con fecha de septiembre 2025.                         
</t>
    </r>
  </si>
  <si>
    <r>
      <rPr>
        <b/>
        <sz val="9"/>
        <color theme="1"/>
        <rFont val="Arial"/>
        <family val="2"/>
      </rPr>
      <t>Enero 2022</t>
    </r>
    <r>
      <rPr>
        <sz val="9"/>
        <color theme="1"/>
        <rFont val="Arial"/>
        <family val="2"/>
      </rPr>
      <t xml:space="preserve">: Continua abierta
</t>
    </r>
    <r>
      <rPr>
        <b/>
        <sz val="9"/>
        <color theme="1"/>
        <rFont val="Arial"/>
        <family val="2"/>
      </rPr>
      <t xml:space="preserve">Abril - Mayo 2022 </t>
    </r>
    <r>
      <rPr>
        <sz val="9"/>
        <color theme="1"/>
        <rFont val="Arial"/>
        <family val="2"/>
      </rPr>
      <t xml:space="preserve">- La oportunidad de mejora se encuentra cerrada, el Director del area de Sistemas de la informacion, Ingeniero Jaime Alberto Henao, facilita la siguiente informacion;El servicio de fibra óptica correspondiente al servicio telefónico de 12 de octubre y en repuesta al plan de mejoramiento se esta gestionando su pago bajo la certificado de disponibilidad presupuestal para los servicios de Telefonía PCIN 2202186. Independizando así este servicio del contrato de conectividad.
Adjunto: REGISTRO PRESUPUESTAL TIGO UNE Telefonia.PDF
</t>
    </r>
    <r>
      <rPr>
        <b/>
        <sz val="9"/>
        <color theme="1"/>
        <rFont val="Arial"/>
        <family val="2"/>
      </rPr>
      <t>Septiembre 2023</t>
    </r>
    <r>
      <rPr>
        <sz val="9"/>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9"/>
        <color theme="1"/>
        <rFont val="Arial"/>
        <family val="2"/>
      </rPr>
      <t>Febrero 2024</t>
    </r>
    <r>
      <rPr>
        <sz val="9"/>
        <color theme="1"/>
        <rFont val="Arial"/>
        <family val="2"/>
      </rPr>
      <t xml:space="preserve">: se solicito a los responsables el avance de las acciónes realizadas y no presentaron evidencias.
</t>
    </r>
    <r>
      <rPr>
        <b/>
        <sz val="9"/>
        <color theme="1"/>
        <rFont val="Arial"/>
        <family val="2"/>
      </rPr>
      <t>Abril 2024</t>
    </r>
    <r>
      <rPr>
        <sz val="9"/>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Está ABIERTA en PAPEL DE TRABAJO PT 03-PF EVALUACIÓN PLAN DE MEJORAMIENTO de la contraloría. Observación Contraloria: La entidad no aporta evidencia del cumplimiento de la acción
</t>
    </r>
    <r>
      <rPr>
        <b/>
        <sz val="9"/>
        <color theme="1"/>
        <rFont val="Arial"/>
        <family val="2"/>
      </rPr>
      <t>Julio 2024:</t>
    </r>
    <r>
      <rPr>
        <sz val="9"/>
        <color theme="1"/>
        <rFont val="Arial"/>
        <family val="2"/>
      </rPr>
      <t xml:space="preserve"> En lo que se ha investigado al respecto de este hallazgo realizado por la Contraloría, fue que una factura de la unidad hospitalaria del 12 de octubre del servicio de telefonía PRI para la planta telefónica fue cancelada bajo el contrato de conectividad SD-WAN, esta factura de la telefonía va con un contrato de servicios públicos de la sede y no tiene nada que ver con el contrato de conectividad de toda la ESE Metrosalud; Cada UH más los centros de salud de San Camilo, CISAMF, San Lorenzo y La Cruz tienen este mismos servicios de telefonía y ninguno se pasa o se adjunta al contrato que se realiza cada año con TIGO para la conectividad SD-WAN y Hosting, por lo que este fue un hallazgo aislado que no se debió presentar. El contrato de TIGO UNE en ninguno de sus items está el servicio de telefonía ni como PRI ni troncales SIP por lo tanto no se puede unir a la factura de este servicio como lo indican en el enunciado de este plan de mejora. Cumplimiento: 80%, Efectividad 80%
</t>
    </r>
    <r>
      <rPr>
        <b/>
        <sz val="9"/>
        <color theme="1"/>
        <rFont val="Arial"/>
        <family val="2"/>
      </rPr>
      <t>Agosto 2024</t>
    </r>
    <r>
      <rPr>
        <sz val="9"/>
        <color theme="1"/>
        <rFont val="Arial"/>
        <family val="2"/>
      </rPr>
      <t xml:space="preserve">: Pendiente valoracion de las evidencias por parte de la Contraloria Distrital.  Cumplimiento: 100% - Efectividad 100%.    
</t>
    </r>
    <r>
      <rPr>
        <b/>
        <sz val="9"/>
        <color theme="1"/>
        <rFont val="Arial"/>
        <family val="2"/>
      </rPr>
      <t>Septiembre 2024</t>
    </r>
    <r>
      <rPr>
        <sz val="9"/>
        <color theme="1"/>
        <rFont val="Arial"/>
        <family val="2"/>
      </rPr>
      <t xml:space="preserve">: Pendiente valoracion de las evidencias por parte de la Contraloria Distrital.  Cumplimiento: 100% - Efectividad 100%. 
</t>
    </r>
    <r>
      <rPr>
        <b/>
        <sz val="9"/>
        <color theme="1"/>
        <rFont val="Arial"/>
        <family val="2"/>
      </rPr>
      <t xml:space="preserve">Octubre 2024: </t>
    </r>
    <r>
      <rPr>
        <sz val="9"/>
        <color theme="1"/>
        <rFont val="Arial"/>
        <family val="2"/>
      </rPr>
      <t xml:space="preserve">Pendiente valoracion de las evidencias por parte de la Contraloria Distrital.   Cumplimiento: 100% - Efectividad 100%. 
</t>
    </r>
    <r>
      <rPr>
        <b/>
        <sz val="9"/>
        <color theme="1"/>
        <rFont val="Arial"/>
        <family val="2"/>
      </rPr>
      <t>Noviembre 2024</t>
    </r>
    <r>
      <rPr>
        <sz val="9"/>
        <color theme="1"/>
        <rFont val="Arial"/>
        <family val="2"/>
      </rPr>
      <t xml:space="preserve">: Pendiente valoracion de las evidencias por parte de la Contraloria Distrital.   Cumplimiento: 100% - Efectividad 100%.       
</t>
    </r>
    <r>
      <rPr>
        <b/>
        <sz val="9"/>
        <color theme="1"/>
        <rFont val="Arial"/>
        <family val="2"/>
      </rPr>
      <t>Diciembre 2024:</t>
    </r>
    <r>
      <rPr>
        <sz val="9"/>
        <color theme="1"/>
        <rFont val="Arial"/>
        <family val="2"/>
      </rPr>
      <t xml:space="preserve"> Pendiente valoracion de las evidencias por parte de la Contraloria Distrital.   Cumplimiento: 100% - Efectividad 100%.
</t>
    </r>
    <r>
      <rPr>
        <b/>
        <sz val="9"/>
        <color theme="1"/>
        <rFont val="Arial"/>
        <family val="2"/>
      </rPr>
      <t>Enero 2025:</t>
    </r>
    <r>
      <rPr>
        <sz val="9"/>
        <color theme="1"/>
        <rFont val="Arial"/>
        <family val="2"/>
      </rPr>
      <t xml:space="preserve"> Pendiente valoracion de las evidencias por parte de la Contraloria Distrital de Medellín.          
</t>
    </r>
    <r>
      <rPr>
        <b/>
        <sz val="9"/>
        <color theme="1"/>
        <rFont val="Arial"/>
        <family val="2"/>
      </rPr>
      <t>Febrero 2025</t>
    </r>
    <r>
      <rPr>
        <sz val="9"/>
        <color theme="1"/>
        <rFont val="Arial"/>
        <family val="2"/>
      </rPr>
      <t xml:space="preserve">: Pendiente valoracion de las evidencias por parte de la Contraloria Distrital de Medellín. 
</t>
    </r>
    <r>
      <rPr>
        <b/>
        <sz val="9"/>
        <color theme="1"/>
        <rFont val="Arial"/>
        <family val="2"/>
      </rPr>
      <t xml:space="preserve">Marzo 2025: </t>
    </r>
    <r>
      <rPr>
        <sz val="9"/>
        <color theme="1"/>
        <rFont val="Arial"/>
        <family val="2"/>
      </rPr>
      <t xml:space="preserve">Se realizó seguimiento conjunto con la Contraloría Distrital de Medellín y ellos están evaluando las evidencias durante la Auditoría Financiera y de Gestión de la vigencia 2024.  
</t>
    </r>
    <r>
      <rPr>
        <b/>
        <sz val="9"/>
        <color theme="1"/>
        <rFont val="Arial"/>
        <family val="2"/>
      </rPr>
      <t>Abril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Mayo 2025:</t>
    </r>
    <r>
      <rPr>
        <sz val="9"/>
        <color theme="1"/>
        <rFont val="Arial"/>
        <family val="2"/>
      </rPr>
      <t xml:space="preserve"> Se realizó seguimiento conjunto con la Contraloría Distrital de Medellín y ellos están evaluando las evidencias durante la Auditoría Financiera y de Gestión de la vigencia 2024.   
</t>
    </r>
    <r>
      <rPr>
        <b/>
        <sz val="9"/>
        <color theme="1"/>
        <rFont val="Arial"/>
        <family val="2"/>
      </rPr>
      <t>Junio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Julio 2025:</t>
    </r>
    <r>
      <rPr>
        <sz val="9"/>
        <color theme="1"/>
        <rFont val="Arial"/>
        <family val="2"/>
      </rPr>
      <t xml:space="preserve"> Actualmente la Contraloría Distrital de Medellín está realizando la auditoría para la vigencia 2024, y está realizando la verificación de las evidencias de esta acción.  
</t>
    </r>
    <r>
      <rPr>
        <b/>
        <sz val="9"/>
        <color theme="1"/>
        <rFont val="Arial"/>
        <family val="2"/>
      </rPr>
      <t xml:space="preserve">Agosto 2025: </t>
    </r>
    <r>
      <rPr>
        <sz val="9"/>
        <color theme="1"/>
        <rFont val="Arial"/>
        <family val="2"/>
      </rPr>
      <t xml:space="preserve">Posterior a la auditoría de gestión de la Contraloría Distrital de Medellín vigencia 2024, se está a la espera de los resultados del informe para el cierre del hallazgo.
</t>
    </r>
    <r>
      <rPr>
        <b/>
        <sz val="9"/>
        <color theme="1"/>
        <rFont val="Arial"/>
        <family val="2"/>
      </rPr>
      <t xml:space="preserve">Septiembre 2025: </t>
    </r>
    <r>
      <rPr>
        <sz val="9"/>
        <color theme="1"/>
        <rFont val="Arial"/>
        <family val="2"/>
      </rPr>
      <t>Se cierra esta acción de acuerdo con el informe definitivo de la Auditoria Financiera, de Gestión y Resultados vigencia 2024, emitido por la Contraloría Distrital de Medellín en septiembre de 2025.</t>
    </r>
    <r>
      <rPr>
        <b/>
        <sz val="9"/>
        <color theme="1"/>
        <rFont val="Arial"/>
        <family val="2"/>
      </rPr>
      <t xml:space="preserve">
ESTADO: CERRADA - </t>
    </r>
    <r>
      <rPr>
        <sz val="9"/>
        <color theme="1"/>
        <rFont val="Arial"/>
        <family val="2"/>
      </rPr>
      <t xml:space="preserve">Verificado en Informe Definitivo Auditoria Financiera, de Gestión y Resultados vigencia 2024, con fecha de septiembre 2025.
</t>
    </r>
  </si>
  <si>
    <t>Erika Viviana Alzate Úsuga (Líder de Programa Tesorería)</t>
  </si>
  <si>
    <t>Héctor Alberto Muñoz Toro (Líder de Programa Facturación)</t>
  </si>
  <si>
    <t>Subgerencia Administrativa y Financiera (Facturación y Cartera)</t>
  </si>
  <si>
    <t>Subgerencia Administrativa y Financiera (Contabilidad, Cartera y Tesorería)</t>
  </si>
  <si>
    <t>Subgerencia Administrativa y Financiera (Cartera y Tesorería)</t>
  </si>
  <si>
    <t>Oveida Peláez Grisales  (Profesional Especializado Gestion Financiera - Administrativa Salud Pública)</t>
  </si>
  <si>
    <t>Alejandro Camargo Orozco (Jefe Oficina de Salud Pública y Gestión Territorial), Oveida Peláez Grisales  (Profesional Especializado Gestion Financiera - Administrativa Salud Pública)</t>
  </si>
  <si>
    <t>Subgerencia Administrativa y Financiera (Contabilidad), Dirección Administrativa</t>
  </si>
  <si>
    <t>Subgerencia Administrativa y Financiera (Contabilidad), Dirección de Sistemas de Información, Dirección Administrativa</t>
  </si>
  <si>
    <t>Subgerencia Administrativa y Financiera (Contabilidad), Dirección de Sistemas de Información</t>
  </si>
  <si>
    <t>Dirección de Contratación, Dirección de Sistemas de Información</t>
  </si>
  <si>
    <t>Auditoría Financiera, de Gestión y Resultados Vigencia 2024</t>
  </si>
  <si>
    <t>Fuente: PLAN DE MEJORAMIENTO ÚNICO CONTRALORÍA DISTRITAL DE MEDELLÍN 2017-2024</t>
  </si>
  <si>
    <t>PLAN DE MEJORAMIENTO ÚNICO CONTRALORÍA DISTRITAL DE MEDELLÍN 2017-2024</t>
  </si>
  <si>
    <t>Auditoría Financiera y de Gestión, Evaluación de Estados Financieros y Presupuesto Vigencia 2020</t>
  </si>
  <si>
    <t>Actuación Especial de Fiscalización PQRSD 311 y 358 de 2022</t>
  </si>
  <si>
    <t>AUDITORÍA FINANCIERA Y DE GESTIÓN VIGENCIA 2024</t>
  </si>
  <si>
    <t>AUDITORÍA DE CUMPLIMIENTO GESTION INTEGRAL DE LOS ACTIVOS FIJOS VIGENCIA 2023</t>
  </si>
  <si>
    <t>AUDITORÍA REGULAR RESULTADOS EVALUACIÓN COMPONENTE FINANCIERO 2019</t>
  </si>
  <si>
    <t>Auditoría Regular Resultados Evaluación Componente Financiero 2019</t>
  </si>
  <si>
    <t>ACTUACIÓN ESPECIAL DE FISCALIZACIÓN PQRSD 311 Y 358 DE 2022 VIGENCIA 2021-2022</t>
  </si>
  <si>
    <t>AUDITORÍA FINANCIERA Y DE GESTIÓN EVALUACIÓN ESTADOS FINANCIEROS Y PRESUPUESTO VIGENCIA 2020</t>
  </si>
  <si>
    <t>Fecha Informe de la Auditoría</t>
  </si>
  <si>
    <t>Informe Mayo 2021</t>
  </si>
  <si>
    <t>Informe Noviembre 2021</t>
  </si>
  <si>
    <t>Informe Diciembre 2021</t>
  </si>
  <si>
    <t>Informe Mayo 2020</t>
  </si>
  <si>
    <t>Informe Diciembre 2020</t>
  </si>
  <si>
    <t>Informe Septiembre 2018</t>
  </si>
  <si>
    <t>Informe Mayo 2019</t>
  </si>
  <si>
    <t>Informe Septiembre 2019</t>
  </si>
  <si>
    <t>Informe Agosto 2022</t>
  </si>
  <si>
    <t>Informe Diciembre 2022</t>
  </si>
  <si>
    <t>Informe Agosto 2023</t>
  </si>
  <si>
    <t>Informe Septiembre 2024</t>
  </si>
  <si>
    <t>Informe Noviembre 2024</t>
  </si>
  <si>
    <t>Informe Septiembre 2025</t>
  </si>
  <si>
    <t>AUDITORÍA REGULAR RESULTADOS EVALUACIÓN COMPONENTE CONTROL FINANCIERO VIGENCIA 2018</t>
  </si>
  <si>
    <t>AUDITORÍA REGULAR RESULTADOS EVALUACIÓN COMPONENTE FINANCIERO VIGENCIA 2019</t>
  </si>
  <si>
    <t>AUDITORÍA FINANCIERA Y DE GESTIÓN VIGENCIA 2021</t>
  </si>
  <si>
    <t>AUDITORÍA FINANCIERA, DE GESTIÓN Y RESULTADOS VIGENCIA 2024</t>
  </si>
  <si>
    <t>c</t>
  </si>
  <si>
    <t>HALLAZGO 1</t>
  </si>
  <si>
    <t>HALLAZGO 2</t>
  </si>
  <si>
    <t>HALLAZGO 3</t>
  </si>
  <si>
    <t>HALLAZGO 4</t>
  </si>
  <si>
    <t>HALLAZGO 5</t>
  </si>
  <si>
    <t>HALLAZGO 6</t>
  </si>
  <si>
    <t>HALLAZGO 7</t>
  </si>
  <si>
    <t>HALLAZGO 8</t>
  </si>
  <si>
    <t>HALLAZGO 9</t>
  </si>
  <si>
    <t>HALLAZGO 10</t>
  </si>
  <si>
    <t>HALLAZGO 11</t>
  </si>
  <si>
    <t>HALLAZGO 12</t>
  </si>
  <si>
    <t>HALLAZGO 13</t>
  </si>
  <si>
    <t>Hallazgo</t>
  </si>
  <si>
    <t>Auditoría</t>
  </si>
  <si>
    <t>Fecha Informe</t>
  </si>
  <si>
    <t>HALLAZGO 14</t>
  </si>
  <si>
    <t>HALLAZGO 15</t>
  </si>
  <si>
    <t>HALLAZGO 16</t>
  </si>
  <si>
    <t>HALLAZGO 17</t>
  </si>
  <si>
    <t>HALLAZGO 18</t>
  </si>
  <si>
    <t>HALLAZGO 19</t>
  </si>
  <si>
    <t>HALLAZGO 20</t>
  </si>
  <si>
    <t>HALLAZGO 21</t>
  </si>
  <si>
    <t>HALLAZGO 22</t>
  </si>
  <si>
    <t>HALLAZGO 23</t>
  </si>
  <si>
    <t>HALLAZGO 24</t>
  </si>
  <si>
    <t>HALLAZGO 25</t>
  </si>
  <si>
    <t>HALLAZGO 26</t>
  </si>
  <si>
    <t>HALLAZGO 27</t>
  </si>
  <si>
    <t>HALLAZGO 28</t>
  </si>
  <si>
    <t>HALLAZGO 29</t>
  </si>
  <si>
    <t>HALLAZGO 30</t>
  </si>
  <si>
    <t>HALLAZGO 31</t>
  </si>
  <si>
    <t>HALLAZGO 32</t>
  </si>
  <si>
    <t>HALLAZGO 33</t>
  </si>
  <si>
    <t>ESTADO DE LOS HALLAZGOS POR AUDITORÍA</t>
  </si>
  <si>
    <t>ESTADO DE LOS HALLAZGOS POR AÑO</t>
  </si>
  <si>
    <t>N° de Hallazgos</t>
  </si>
  <si>
    <t>Auditoría Regular Vigencia 2017</t>
  </si>
  <si>
    <t>Auditoría Regular Resultados Evaluación Componente Control Financiero Vigencia 2018</t>
  </si>
  <si>
    <t>Auditoría Regular Vigencia 2018</t>
  </si>
  <si>
    <t>Auditoría Regular Resultados Evaluación Componente Financiero Vigencia 2019</t>
  </si>
  <si>
    <t>Auditoría Regular Vigencia 2019</t>
  </si>
  <si>
    <t>Auditoría Financiera y de Gestión Evaluación Estados Financieros y Presupuesto Vigencia 2020</t>
  </si>
  <si>
    <t>Auditoría de Cumplimiento Plan de Gestión Integral de Residuos Sólidos Hospitalarios Vigencia 2020</t>
  </si>
  <si>
    <t>Auditoría Financiera y de Gestión Vigencia 2021</t>
  </si>
  <si>
    <t>Actuación Especial de Fiscalización PQRSD 311 y 358 de 2022 Vigencia 2021-2022</t>
  </si>
  <si>
    <t>Auditoría de Cumplimiento Gestion Integral de los Activos Fijos Vigencia 2023</t>
  </si>
  <si>
    <t>Fuente: AUDITORÍAS CONTRALORÍA DISTRITAL DE MEDELLÍN 2017-2024</t>
  </si>
  <si>
    <t>PRESUNTA INCIDENCIA DE LOS HALLAZGOS QUE PERMANECEN ABIERTOS POR AUDITORÍA</t>
  </si>
  <si>
    <t>Presunta Incidencia de los Hallazgos que permanecen Abiertos</t>
  </si>
  <si>
    <t>Total Hallazgos que permanecen Abiertos</t>
  </si>
  <si>
    <t>ESTADO DE LOS HALLAZGOS AUDITORÍAS CONTRALORÍA DISTRITAL DE MEDELLÍN 2017-2024</t>
  </si>
  <si>
    <t>PRESUNTA INCIDENCIA DE LOS HALLAZGOS QUE PERMANECEN ABIERTOS CONTRALORÍA DISTRITAL DE MEDELLÍN 2017-2024</t>
  </si>
  <si>
    <t>PRESUNTA INCIDENCIA DE LOS HALLAZGOS QUE PERMANECEN ABIERTOS POR AÑO</t>
  </si>
  <si>
    <t>ESTADO DE LAS ACCIONES PLAN DE MEJORAMIENTO ÚNICO CONTRALORÍA DISTRITAL DE MEDELLÍN 2017-2024</t>
  </si>
  <si>
    <t>No realizar reconocimiento económico a un mismo líder comunitario en diferentes proyectos.</t>
  </si>
  <si>
    <t>Mejorar la eficacia de los seguimientos realizados por la Oficina de Control Interno y Evaluación a las acciones del plan de mejoramiento único de la Contraloría Distrital de Medellín a cargo de los líderes de proceso y sus equipos operativos, según lo dispuesto en la Resolución 0130 de 2024</t>
  </si>
  <si>
    <t xml:space="preserve">Garatizar la completitud y calidad de la información contenida en los expedientes contractauales y de supervisión </t>
  </si>
  <si>
    <t xml:space="preserve">3 . Ajustar el PA07 PR 62 - PROCEDIMIENTO TRANSFERENCIA DE DOCUMENTOS de transferencia documental y actualización de los formatos asociados, esta actualización la realizará Profesional Universitario Gestión Documental
Producto esperado (evidencia a mostrar):
1. PA07 PR 62 - PROCEDIMIENTO TRANSFERENCIA DE DOCUMENTOS y formatos asociados actualizado y publicado en el sistema Almera.
</t>
  </si>
  <si>
    <t>Grarantizar el cargue oportuno de toda la informacion contractual  de los contratos de la ESE .</t>
  </si>
  <si>
    <t>Contribuir con el incremento de la radicación de los servicios prestados por la ESE Metrosalud</t>
  </si>
  <si>
    <t>Mantener conciliados los modulos que proveen la información financiera con contabilidad</t>
  </si>
  <si>
    <t xml:space="preserve">Realizar conciliación enter las diferentes dependencias financieras de la empresa </t>
  </si>
  <si>
    <t xml:space="preserve">Incluir en el procedimiento PA05 PR 45 - PROCEDIMIENTO FACTURACIÓN ENTIDADES la siguiente actividad como punto de control: Facturación realizará cruce mensual de las bases de datos de las atenciones cargadas al contrato PPNA, con el fin de detectar posibles inconsistencias en el responsable del pago y enviar al lider de facturacion el archivo de trabajo para refacturar las atenciones que son objetadas de PPNA.
Evidencia o producto esperado:
Hoja de trabajo elaborada por el auditor medico y refacturacion del servicio
Procedimiento PA05 PR 45 - PROCEDIMIENTO FACTURACIÓN ENTIDADES actualizado y publicado en el Sistema de Gestión Institucional de Almera.
Registro de socialización (registro de asistencia y presentación)
</t>
  </si>
  <si>
    <t>Implementar controles y seguimientos para fortalecer el proceso de facturación</t>
  </si>
  <si>
    <t>Fortalecer el proceso de conciliacion de operaciones reciprocas</t>
  </si>
  <si>
    <t xml:space="preserve">4.  Realizar Auditoría a la gestion documental de los expedientes de contratación, por parte Profesional Universitario Gestión Documentall  para el útlimo trimestre de 2025 y año 2026.
Producto esperado (evidencia a mostrar):
1. Evidencia de la auditoría realizada
2. Cronograma 2025 y 2026  de inspección documental
</t>
  </si>
  <si>
    <t xml:space="preserve">1. Capacitar a los equipos de trabajo de las dependencias del nivel central responsables de formular los planes de mejoramiento, en la actual metodologia institucional PE02 ME 435.
Productos esperados (evidencias a mostrar):
1. Listados de asistencia a las jornadas de capacitacion y asesoria en planes de mejoramiento
2. Formato ficha tecnica capacitaciónPA02 FR 51 diligenciado 
</t>
  </si>
  <si>
    <t>Grarantizar la foliación del 100% de los contratos a partir de la vigencia 2025.</t>
  </si>
  <si>
    <t xml:space="preserve">3 . Ajustar el PA07 PR 62 - PROCEDIMIENTO TRANSFERENCIA DE DOCUMENTOS de transferencia documental y actualización de los formatos asociados, esta actualización la realizará Profesional Universitario Gestión Documental
Producto esperado (evidencia a mostrar):
PA07 PR 62 - PROCEDIMIENTO TRANSFERENCIA DE DOCUMENTOS y formatos asociados actualizado y publicado en el sistema Almera.
</t>
  </si>
  <si>
    <t xml:space="preserve">1.Realizar depuración contable de la cartera prescrita (2015 y anteriores) y aprobación del comité de sostenibilidad contable.
Evidencia o producto Esperado:
Soportes de gestión
Actas de comité de sostenibilidad contable y soporte registro contable si es del caso.
</t>
  </si>
  <si>
    <t xml:space="preserve">1.Desarrollo e implementación de los aplicativos: Descarga de soportes y consolidación y radicación de facturas en el módulo de facturación gestión hospitalaria dentro del ERP SAFIX.
Evidencias o producto esperado:
Aplicativos: Descarga de soportes y Consolidación por Soportes implementados y funcionando en Safix.
</t>
  </si>
  <si>
    <t xml:space="preserve">2.Generar un instructivo del manejo de los aplicativos Descarga de soportes y consolidación por soportes.
Evidencias o producto esperado:
Instructivo publicado en el Sistema de Gestión Institucional de Almera.
</t>
  </si>
  <si>
    <t xml:space="preserve">3.Capacitar al personal encargado de la gestión de facturas sobre el instructivo de los aplicativos descarga de soportes y consolidación por soportes.
Evidencias o producto esperado:
Registro de asistencia, presentación y evaluación de conocimiento.
</t>
  </si>
  <si>
    <t xml:space="preserve">1.Elaborar instructivo que estandarice el proceso de conciliación con todas las areas proveedoras de informacion contable y los documentos y formatos requeridos para la conciliación. 
Evidencia o producto esperado:
Instructivo publicado en el Sistema de Gestión Institucional de Almera y socializacion a los responsables (registro de asistencia y presentacion)
Formato de conciliación publicado
</t>
  </si>
  <si>
    <t>2. Capacitación al personal administrativo y asistencial relacionados con la gestión de glosas en el sector salud, minimo 1 vez al año.
Evidencia o producto esperado:
Registro de asistencia y presentación</t>
  </si>
  <si>
    <t xml:space="preserve">1.Revisar y corregir la parametrización de informes generados por el modulo de Bienes Muebles y Activos Fijos, incluido el proceso de registro de movimientos en el modulo, que son base para la conciliación
Evidencia o producto Esperado:
Actas de las reuniones realizadas con el area de sistemas y el proveedor del software Xenco
Reporte con la revision del proveedor del módulo
</t>
  </si>
  <si>
    <t xml:space="preserve">2.Elaborar instructivo que estandarice el proceso de conciliación con todas las areas proveedoras de informacion contable y los documentos y formatos requeridos para la conciliación. 
Evidencia o producto esperado:
Instructivo publicado en el Sistema de Gestión Institucional de Almera y socializacion a los responsables (registro de asistencia y presentacion)
Formato de conciliación publicado
</t>
  </si>
  <si>
    <t xml:space="preserve">2.Enviar comunicacion formal solicitando al ente regulador orientación oficial para establecer un tratamiento contable uniforme 
Evidencia o producto esperado:
Documento de solicitud dirigido a la CGN solicitando orientacion
</t>
  </si>
  <si>
    <t xml:space="preserve">1.Ajustar el PA09 PR 128 - PROCEDIMIENTO SUPERVISIÓN DE CONTRATOS incluyendo la actividad de auditoría, esta actualización estará a cargo del PROFESIONAL UNIVERSITARIO ABOGADO CONTRATACION
Producto esperado (evidencia a mostrar):
1.1 Procedimiento PA09 PR 128 - PROCEDIMIENTO SUPERVISIÓN DE CONTRATOS ajustado y desplegado a los intervienientes en el proceso.
</t>
  </si>
  <si>
    <t>4.Desarrollar aplicativo de gestión contractual que garantice la eficiencia de todas las etapas del proceso de contratación. Esta actividad se desarrollará con el apoyo de la dirección de sistemas de información. Los encargados serán la directora de contratación y el director de sistemas de información.
Producto esperado (evidencia a mostrar):
1. Aplicativo en producción</t>
  </si>
  <si>
    <t>2.Realizar seguimiento y asesoria mensual a la ejecución del plan de mejoramiento único de la Contraloría Distrital de Medellín en el Sistema de Gestión Integral Almera y en el formato F-CF-RC-018 PLAN MEJORAMIENTO ÚNICO, según lo dispuesto en la Resolución 0130 de 2024
Productos esperados (evidencias a mostrar):
1. Memorandos mensuales de notificación a las dependencias del seguimiento a realizar por parte de la Oficina de Control Interno y Evaluación
2. Archivos PDF o Excel mensuales generados desde el SGI Almera con registro del seguimiento realizado
3. Formato F-CF-RC-018 PLAN MEJORAMIENTO UNICO con registro mensual del seguimiento realizado.</t>
  </si>
  <si>
    <t>Ampliar el plazo de pago en la invitacion a los posibles proveedores (adquisición de bienes) 
Evidencia o producto esperado:
Memorando con la directriz
Muestra de las invitaciones</t>
  </si>
  <si>
    <t xml:space="preserve">2.Incluir dentro del procedimiento PA05 PR 51 - PROCEDIMIENTO GESTIÓN PRESUPUESTAL la siguiente actividad de control: En los casos en que se incurra en cobros por intereses de mora o sanciones, se requerira al responsable la solicitud de registro presupuestal firmado por la gerencia y el soporte del recibo de caja de pago de los intereses o la sancion; En el caso de que la razon obedezca a la falta de flujo de caja de la entidad, se aportará certificado de insuficiencia de recursos firmado por la Tesorera y en el escenario de que el funcionario no aporte ninguno de los dos documentos, anteriores se dará traslado para realizar el proceso de investigación pertinente.
Evidencia o producto esperado:
Procedimiento de PA05 PR 51 - PROCEDIMIENTO GESTIÓN PRESUPUESTAL actualizado y publicado en el Sistema de Gestion Institucional Almera.
Registro de socialización del procedimiento (registro de asistencia y presentacion).
Soporte de traslado para proceso de investigación.
</t>
  </si>
  <si>
    <t xml:space="preserve">2.Actualizar los procedimientos PA05 PR 47 - PROCEDIMIENTO GESTIÓN DE LA CARTERA y PA05 PR 113 - COBRO COACTIVO, incluyendo actividades relacionadas con el protocolo de escalamiento de cobro alineado con normatividad vigente (90 días persuasivo, 180 días prejurídico, 1 año jurídico).
Evidencia o producto Esperado:
Procedimientos PA05 PR 47 - PROCEDIMIENTO GESTIÓN DE LA CARTERA y PA05 PR 113 - COBRO COACTIVO actualizados en el Sistema de Gestión Institucional de Almera
Socialización de los procedimientos actualizados(Registro asistencia y presentación) 
</t>
  </si>
  <si>
    <t xml:space="preserve">1.Incluir dentro del procedimiento PA05 PR 49 - PROCEDIMIENTO EJECUCIÓN DE PAGOS la siguiente actividad como punto de control: Generar los compromisos de pago actualizados por semana, priorizados de acuerdo con el vencimiento, posibilidad de multas e intereses moratorios, compromisos ya pactados y necesidad del servicio.  (sujeto al flujo de recursos), y enviarlo a Gerencia, Subgerencia Administrativa y Financiera y Lider de Cartera.
Evidencia o producto esperado:
Procedimiento actualizado y publicado en el Sistema de Gestion Institucional Almera
Socializacion del procediemiento  (registro de asistencia y presentacion)
</t>
  </si>
  <si>
    <t xml:space="preserve">2.Incluir dentro del PA05 PR 50 - PROCEDIMIENTO GESTIÓN CONTABLE la siguiente actividad: "Socializar y sensibilizar al equipo del area contable y proveedores de informacion contable de la entidad sobre los procedimientos contables y políticas financieras al menos una vez al año" 
Evidencia o producto esperado:
PA05 PR 50 - PROCEDIMIENTO GESTIÓN CONTABLE actualizado y publicado en el Sistema de Gestión Institucional de Almera.
Socialización a los responsables (registro de asistencia y presentación)
</t>
  </si>
  <si>
    <t xml:space="preserve">3.Incluir dentro del PA05 PR 50 - PROCEDIMIENTO GESTIÓN CONTABLE la siguiente actividad: "Socializar y sensibilizar al equipo del area contable y proveedores de informacion contable de la entidad sobre los procedimientos contables y políticas financieras al menos una vez al año" 
Evidencia o producto esperado:
PA05 PR 50 - PROCEDIMIENTO GESTIÓN CONTABLE actualizado y publicado en el Sistema de Gestión Institucional de Almera.
Socialización a los responsables (registro de asistencia y presentación)
</t>
  </si>
  <si>
    <t xml:space="preserve">4.Actualizar en el PA05 PR 45 - PROCEDIMIENTO FACTURACIÓN ENTIDADES el uso de los aplicativos: Descarga de soportes y consolidación por soportes.
Evidencias o producto esperado:
Procedimiento de facturación entidades actualizado y publicado en el sistema de Gestión Institucional Almera.
Socialización procedimiento actualizado con registro de asistencia y presentación.
</t>
  </si>
  <si>
    <t xml:space="preserve">1.Establecer una mesa de seguimiento de glosas y devoluciones que se reunira por lo menos 1 vez al mes, conformada por los equipos de facturación y auditoria medica, con la finalidad de realizar seguimiento y abordar de manera oportuna las objeciones
Evidencia o producto esperado:
Actualizar PA05 PR 46 - PROCEDIMIENTO RESPUESTA A GLOSAS (OBJECIONES FINANCIERAS) incluyendo esta mesa de seguimiento y publicarlo en el sistema de gestión institucional Almera.
Registro de socialización (registro de asistencia y presentación).
Acta de mesa de seguimiento. 
</t>
  </si>
  <si>
    <t xml:space="preserve">3.Crear lista de chequeo para el expediente de supervisión, a cargo del PROFESIONAL UNIVERSITARIO ABOGADO CONTRATACION.
Producto esperado (evidencia a mostrar):
1. Formato de lista de chequeo cargado y codificado en el  Sistema de Gestión Institucional ALMERA  y despliegue a los intervinientes en el proceso.
</t>
  </si>
  <si>
    <t xml:space="preserve">1. Realizar verficación mensual y control cruzado entre el informe generado por el secop y la base de datos de contratación, para validar la información que se registre en la rendición de la cuenta, dejando la evidencia de esta actividad. Esta actividad la realizará la Técnica Operativa de Contratación.
Entregables:
1. Archivo con evidencia del control cruzado. </t>
  </si>
  <si>
    <t>2. Ajustar el PA09 PR 29 - PROCEDIMIENTO CONTRATACIÓN DE BIENES Y SERVICIOS, incluyendo las actividades de verificación de la rendición de la cuenta como punto de control.
Entregable:
Proceceso de gestión de la contratación PA03 PR 29 actualizado y publicado en el Sistema de Gestión Institucional Almera.</t>
  </si>
  <si>
    <t>Adriana María Taborda Zapata (Subgerente Administrativo y Financiero - E)</t>
  </si>
  <si>
    <t>Lo anterior quedó plasmado en el PMU de la Contraloría Distrital de Medellín, publicado en gestión y transparente el pasado 7 de octubre de 2025.</t>
  </si>
  <si>
    <t>3.Presentar bimestralmente en el Comité Coordinador de Control Interno los resultados del seguimiento realizado por parte de la Oficina de Control Interno y Evaluación al plan de mejoramiento único de la Contraloría Distrital de Medellín, generando alertas para la toma de decisiones.
Producto esperado (evidencia a mostrar):
1.Actas de Comité Coordinador de Control Interno periodo noviembre 2025 a noviembre 2026.</t>
  </si>
  <si>
    <t>INSTRUCCIONES DE DILIGENCIAMIENTO F-CF-RC-015</t>
  </si>
  <si>
    <t>Código: F-CF-RC-015</t>
  </si>
  <si>
    <t>Versión: 04</t>
  </si>
  <si>
    <r>
      <t>Nombre del Responsable: ADRIANA MARIA VELASQUEZ ARANGO</t>
    </r>
    <r>
      <rPr>
        <sz val="12"/>
        <rFont val="Century Gothic"/>
        <family val="2"/>
      </rPr>
      <t xml:space="preserve"> - Gerente ( E )</t>
    </r>
    <r>
      <rPr>
        <b/>
        <sz val="12"/>
        <rFont val="Century Gothic"/>
        <family val="2"/>
      </rPr>
      <t xml:space="preserve">
Correo Electrónico y Teléfono: </t>
    </r>
    <r>
      <rPr>
        <sz val="12"/>
        <rFont val="Century Gothic"/>
        <family val="2"/>
      </rPr>
      <t>Tel: 5117505 Ext. 1501 / gerencia@metrosalud.gov.co</t>
    </r>
  </si>
  <si>
    <t xml:space="preserve">Observaciones </t>
  </si>
  <si>
    <t xml:space="preserve">Hallazgo Administrativo </t>
  </si>
  <si>
    <t>Administrativo</t>
  </si>
  <si>
    <t>Incidencia Fiscal</t>
  </si>
  <si>
    <t>Presunta Incidencia Disciplinaria</t>
  </si>
  <si>
    <t>Presunta Incidencia Penal</t>
  </si>
  <si>
    <t>Incidencia Fiscal y Presunta Incidencia Disciplinaria</t>
  </si>
  <si>
    <t>Incidencia Fiscal y Presunta Incidencia Penal</t>
  </si>
  <si>
    <t>Presunta Incidencia Disciplinaria y Presunta Incidencia Penal</t>
  </si>
  <si>
    <t>Incidencia Fiscal, Presunta Incidencia Disciplinaria y Presunta Incidencia Penal</t>
  </si>
  <si>
    <r>
      <rPr>
        <b/>
        <sz val="10"/>
        <color theme="1"/>
        <rFont val="Arial"/>
        <family val="2"/>
      </rPr>
      <t>Prescripción de cartera mayor de cinco (5) años (2015 hacia atrás)</t>
    </r>
    <r>
      <rPr>
        <sz val="10"/>
        <color theme="1"/>
        <rFont val="Arial"/>
        <family val="2"/>
      </rPr>
      <t xml:space="preserve">. En desarrollo de la auditoría Financiera y de Gestión vigencia 2020 realizada a la ESE Metrosalud, se evidenció que la cartera total a 30 de junio de 2021 ascendió a la suma de $85.737.643.886, es decir, $2.304.268.084, corresponden a cartera prescrita, superior a cinco (5) años, clasificada como de difícil recaudo y contabilizada en la cuenta “1386 - Deterioro para Deudores” la cual no se encuentra en proceso de cobro pre jurídico ni jurídico, de conformidad con lo que se detalla en el siguiente cuadro:
Cuadro 7. Prescripción de la cuenta por cobrar a junio 30 de 2021.
Fuente: Información suministrada al Equipo Auditor.
Esta situación se genera por varias debilidades en los procesos existentes en el sujeto de control: fallas en los controles de cartera, falta de conciliación de las cuentas por cobrar, bases de datos incompletas que no contienen la totalidad de los datos de los deudores, manejo inadecuado de los soportes que respaldan las cuentas por cobrar, inoportunidad en la radicación y respuesta a las glosas que ingresan, entre otras, lo que impide realizar una adecuada gestión de cobro y que ocasionó la prescripción de un porcentaje importante de la cartera de la Entidad. 
La situación descrita, vulnera lo estipulado en el “Manual de Gestión de Cobro Cartera Glosa” de la E.S.E. Metrosalud, que determina lo siguiente en cuanto a la prescripción:
“4.2.14. SOBRE LA PRESCRIPCIÓN EN EL PROCEDIMIENTO DE COBRO ADMINISTRATIVO COACTIVO. PRESCRIPCIÓN DE LA ACCIÓN DE COBRO. La 
prescripción de la acción de cobro trae como consecuencia la extinción de la competencia de la Entidad para exigir coactivamente el pago de la obligación…”. 
A su turno, el artículo 5 de la Ley 1066 de 2006, consagra la facultad de cobro coactivo y el procedimiento cuya aplicación se faculta para las entidades públicas, al señalar:  
“Las entidades públicas que de manera permanente tengan a su cargo el ejercicio de las actividades y funciones administrativas o la prestación de servicios del Estado colombiano y que en virtud de estas tengan que recaudar rentas o caudales públicos, del nivel nacional, territorial, incluidos los órganos autónomos y entidades con régimen especial otorgado por la Constitución Política, tienen jurisdicción coactiva para hacer efectivas las obligaciones exigibles a su favor y, para estos efectos, deberán seguir el procedimiento descrito en el Estatuto Tributario.
A su vez, dispone el artículo 817 del Estatuto Tributario: 
TÉRMINO DE PRESCRIPCIÓN DE LA ACCIÓN DE COBRO. La acción de cobro de las obligaciones fiscales, prescribe en el término de cinco (5) años, contados a partir de:
“…4. La fecha de ejecutoria del respectivo acto administrativo de determinación o discusión.
La competencia para decretar la prescripción de la acción de cobro será de los Administradores de Impuestos o de Impuestos y Aduanas Nacionales respectivos, o de los servidores públicos de la respectiva administración en quien estos deleguen dicha facultad y será decretada de oficio o a petición de parte…”. 
La situación de la cartera de la E.S.E. Metrosalud, tal como se ha detallado, muestra cuentas por cobrar deterioradas y prescritas mayores a cinco años, en la cuenta 1386-Deterioro Para Deudores, sin que se evidencie al menos la realización de las gestiones tendientes a obtener su pago, afectando de esta manera el patrimonio de la entidad pública, e impidiendo que cuente con los recursos necesarios para el cumplimiento de su misión Constitucional y Legal. Lo anterior, vulnera el principio de la gestión fiscal de eficacia, consagrado en el artículo 8 de la Ley 42 de 1993, que prescribe: “Que sus resultados se logren de manera oportuna y guarden relación con sus objetivos y metas” es decir, la E.S.E Metrosalud no adelantó los trámites pertinentes pendientes que permitieran hacer efectivas las diferentes facturas por concepto de la prestación de los servicios de salud, de los años 2012 a 2015, lo que originó que se presentara el fenómeno de la prescripción.
Las anteriores situaciones obedecieron a la falta de gestión por parte de los funcionarios de la E.S.E Metrosalud  encargados de adelantar los trámites pertinentes tendientes a obtener los cobros de las facturas generadas por concepto de la prestación de servicios de salud, acordes con las disposiciones legales vigentes, lo que conllevó a la ocurrencia de la prescripción de las respectivas acciones </t>
    </r>
  </si>
  <si>
    <r>
      <rPr>
        <b/>
        <sz val="10"/>
        <color theme="1"/>
        <rFont val="Arial"/>
        <family val="2"/>
      </rPr>
      <t>Facturas sin radicar por la ESE Metrosalud, correspondientes al año 2020 y al primer semestre del año 2021 (a junio 30)</t>
    </r>
    <r>
      <rPr>
        <sz val="10"/>
        <color theme="1"/>
        <rFont val="Arial"/>
        <family val="2"/>
      </rPr>
      <t xml:space="preserve">.  
La E.S.E. Metrosalud tiene implementada la facturación electrónica en cumplimiento de la normativa vigente, opera en su totalidad desde el día 10 de septiembre de 2020, sin embargo, se evidenció que al 30 de junio del año 2021 existían en la entidad facturas sin radicar del año 2020, por $163.047.814, y del primer semestre de 2021 por $3.138.021.341, para un valor total sin radicar de $3.301.069.155; por tanto no reconocidas por el respectivo agente pagador, incumpliendo con la política  de ingresos de la Entidad adoptada por la Gerencia General, la cual señala: “Facturación radicada: Es el acto, mediante el cual se le da reconocimiento a una deuda, aceptando la factura presentada y recibida por el deudor y sobre esta fecha asignada, se medirán los tiempos de vencimiento a una obligación”; por la no radicación oportuna de las facturas, el acreedor debe correr las fechas de vencimiento de éstas hasta tanto no sean recibidas como aceptadas por el deudor.  
A continuación en el cuadro N°11, se relacionan de acuerdo con los procedimientos internos de la ESE, quien es el funcionario responsable de la radicación de la facturación en el Sistema de Gestión Integral Metrosalud:
Cuadro 9. Procedimientos cartera ESE Metrosalud.
Fuente: Información suministrada al Equipo Auditor.
El área de cartera el día 1 de octubre de 2021 suministra al Equipo Auditor de la Contraloría a través de un correo, el informe que rindió a la Superintendencia de Salud, dándole cumplimiento al Decreto 2193 de 2004. De este informe se extrae el dato de facturas no radicadas por valor de $3.301.069.155; lo cual representa el mismo valor soportado por el área de Tesorería en el archivo vencimiento cartera a junio 30 de 2021.
El área de facturación envió el día 8 octubre 2021 vía correo nuevamente al Equipo Auditor, los saldos de facturación no radicada a junio 30 de 2021 por valor de $465.534.226, lo que contradice el saldo ($3.301.069.155) enviado por Tesorería y lo informado a Entes externos, hecho que se evidencia en el siguiente pantallazo:
Todo lo anterior se presenta por debilidades de los controles e inoportunidad en la radicación de las facturas, lo que constituye incumplimiento de lo establecido en el procedimiento interno Gestión de la Cartera PA 05 PR 47 Versión 2 del 29-06-2021 de la E.S.E. Metrosalud, el cual estipula que: “Marcar las facturas en el sistema identificando el estado de las mismas (conciliadas, devueltas, Entidades en liquidación, no acuerdo, para conciliar, no radicada, reconstruida, saneamiento, cobro jurídico, siendo el responsable el Técnico Operativo de Cartera, y el Auxiliar Administrativo quien lleva a cabo esta marcación en Sistema Safix; el cual está integrado con presupuesto, Financiera, Cartera y Facturación”.
Adicionalmente, se incumple con los artículos 1 y 7 del Decreto Ley 1281 de 2002, el artículo 111 del Decreto 019 de 2012; así mismo, se soslaya lo indicado por la Resolución 4747 de 2007, por medio de la cual se regulan aspectos de las relaciones entre los prestadores de servicios de salud y las entidades responsables del pago de los servicios de salud de la población a su cargo, y se dictan otras disposiciones, concretamente lo señalado en el artículo 21: 
“Los prestadores de servicios de salud deberán presentar a las entidades responsables de pago, las facturas con los soportes que, de acuerdo con el mecanismo de pago, establezca el Ministerio de la Protección Social. La 
Entidad responsable del pago no podrá exigir soportes adicionales a los definidos para el efecto por el Ministerio de la Protección Social”.
Igualmente, se vulnera el principio de la vigilancia y gestión fiscal de eficacia, consagrado en el artículo 3 del Decreto 403 de 2020, que prescribe: 
“En virtud de este principio, los resultados de la gestión fiscal deben guardar relación con sus objetivos y metas y lograrse en la oportunidad, costos y condiciones previstos”. (Subraya fuera del texto)
Esta situación ocasiona que no ingresen oportunamente estos recursos a la entidad, lo que afecta el flujo de recursos y su liquidez, necesarios para cumplir su objeto misional de manera eficiente, debido a que el no radicar la facturación impide definir los tiempos de vencimiento de estas facturas, gestionar su cobro y recuperar los dineros invertidos en la prestación de los servicios. </t>
    </r>
  </si>
  <si>
    <r>
      <rPr>
        <b/>
        <sz val="10"/>
        <rFont val="Arial"/>
        <family val="2"/>
      </rPr>
      <t>Diferencias entre las áreas de Facturación y de Tesorería en los reportes de cartera</t>
    </r>
    <r>
      <rPr>
        <sz val="10"/>
        <rFont val="Arial"/>
        <family val="2"/>
      </rPr>
      <t>. En desarrollo de la auditoría Financiera y de Gestión vigencia 2020 realizada a la ESE Metrosalud, se evidenciaron diferencias en los informes de cartera reportados por el área de Facturación y el área de Tesorería, involucradas en el proceso, mostrando falencias en las conciliaciones internas de las cuentas por cobrar de las diferentes empresas a quienes se les venden servicios de salud, lo que demuestra falta de coordinación y que éstas converjan y tenga coherencia para realizar el cobro a quienes se le venden servicios de salud en los diferentes puntos de la Red Pública  (atención de los pacientes contratados, eventuales que atienden la entidad). 
Se tomaron como ejemplo las glosas pendientes de respuesta y las facturas que tiene el área de facturación sin radicar frente al modo estado, que relaciona el área de cartera por este mismo concepto, tal como se muestra en el siguiente cuadro:
Cuadro 10. Diferencias en el reporte de cartera Tesorería vs Facturación.
Fuente: Información suministrada al Equipo Auditor.
Lo anterior se presenta por falta de coordinación y comunicación entre las áreas involucradas en el proceso de cartera, que de no ser recuperados, representan un riesgo fiscal por la posible pérdida de dineros públicos al no radicar oportunamente las facturas de los servicios prestados.
Con lo anterior, se vulnera lo estipulado en el procedimiento interno Gestión de la Cartera PA 05 PR 47 Versión 2 del 29-06-2021 de la E.S.E. Metrosalud, el cual estipula que: “Marcar las facturas en el sistema identificando el estado de las mismas (conciliadas, devueltas, Entidades en liquidación, no acuerdo, para conciliar, no radicada, reconstruida, saneamiento, cobro jurídico, siendo el responsable el Técnico Operativo de Cartera, y el Auxiliar Administrativo quien lleva a cabo esta marcación en Sistema Safix; el cual está integrado con presupuesto, Financiera, Cartera y Facturación”.
Las citadas inconsistencias, denotan debilidad en los controles, y en la coordinación y gestión entre las diferentes áreas que intervienen en el proceso y responsables de realizar los reportes a los diferentes entes que los vigilan, generando incertidumbre en la información financiera de la ESE Metrosalud, específicamente en lo relacionado con los recursos pendientes de recaudo frente a las entidades responsables de pago por la prestación de los servicios de salud.</t>
    </r>
  </si>
  <si>
    <r>
      <rPr>
        <b/>
        <sz val="10"/>
        <color rgb="FF000000"/>
        <rFont val="Century Gothic"/>
        <family val="2"/>
      </rPr>
      <t>Inconsistencias en el reporte de deudores morosos</t>
    </r>
    <r>
      <rPr>
        <sz val="10"/>
        <color rgb="FF000000"/>
        <rFont val="Century Gothic"/>
        <family val="2"/>
      </rPr>
      <t xml:space="preserve"> que se rinde a la Contaduría General de la Nación con corte a noviembre 30 de 2020.  
En desarrollo de la auditoría Financiera y de Gestión vigencia 2020 realizada a la ESE Metrosalud, el equipo auditor observó que la E.S.E. Metrosalud no reportó en su totalidad a la Contaduría General de la Nación, la relación de los deudores morosos que tenía a noviembre 30 de 2020. Lo anterior, pese a tener la obligación de realizar el correspondiente reporte de la totalidad de deudores morosos como lo estipula la normativa vigente, hecho evidenciado en el Boletín de Deudores Morosos del Estado – BDME, que consolida y publica la Contaduría General de la Nación, y en el cual debe constar la relación de personas naturales y jurídicas que tengan  obligaciones contraídas con el Estado, y cuya cuantía supere los cinco (5) Salarios Mínimos Mensuales Legales Vigentes es decir $4.389.015 para el año 2020. Lo enunciado, se describe en el siguiente cuadro: 
Cuadro 11. Entidades no reportadas por la ESE Metrosalud a la Contaduría General de la Nación Deudores Superior a $4.389.015 año 2020.
Fuente: Información suministrada al Equipo Auditor.
Las inconsistencias descritas, vulneran lo estipulado en parágrafo 3° del artículo 4° de la Ley 716 de 2001, modificado por el Artículo 2° de la Ley 901 de 2004, que indica: 
“Las entidades estatales para relacionar las acreencias a su favor pendientes de pago deberán permanentemente en forma semestral, elaborar un boletín de deudores morosos, cuando el valor de las acreencias supere un plazo de seis (6) meses y una cuantía mayor a cinco (5) salarios mínimos legales vigentes. Este boletín deberá contener la identificación plena del deudor moroso, bien sea persona natural o jurídica, la identificación y monto del acto generador de la obligación, su fecha de vencimiento y el término de extinción de la misma.”
El citado incumplimiento, se dio por debilidad en los controles en cuanto a la calidad y veracidad de la información que se reporta a la Contaduría General de la Nación de acuerdo con la función legal asignada. Lo que puede conllevar a que se sancione con multa a la ESE Metrosalud, con las consecuencias fiscales del caso.  
</t>
    </r>
  </si>
  <si>
    <r>
      <rPr>
        <b/>
        <sz val="10"/>
        <color theme="1"/>
        <rFont val="Arial"/>
        <family val="2"/>
      </rPr>
      <t>Falta de respuesta oportuna por parte de la ESE Metrosalud, a las glosas presentadas por las Entidades Responsables de Pago</t>
    </r>
    <r>
      <rPr>
        <sz val="10"/>
        <color theme="1"/>
        <rFont val="Arial"/>
        <family val="2"/>
      </rPr>
      <t xml:space="preserve">. El Equipo Auditor, de conformidad con reporte elaborado por el Líder de Tesorería, fecha 19 de agosto de 2021, pudo verificar las devoluciones y glosas por el periodo comprendido entre 2016 al 30 de junio del 2021, tal como se muestra en el siguiente cuadro:
Cuadro 12. Valor devolución y glosa recepcionada.
Fuente: Información suministrada al Equipo Auditor.
Del cuadro anterior se tiene que los valores de las devoluciones y glosas hasta el año 2019 están por un valor de $5.837 millones, pero en el año 2020 y 2021 estos valores se incrementaron por el orden de los $12.511 millones, creciendo en particular en los conceptos de devolución, autorización y facturación, que están por los $10.771 millones.
Por lo anterior, se solicitó al área de facturación el saldo de las glosas pendientes; el Equipo Auditor recibió de la jefe de Facturación a través de correo electrónico del 30 de septiembre de 2021, un total de glosas sin respuesta oportuna por valor de $2.062.614.298 a junio 30 de 2021; glosas que vienen desde el año 2014, tal como se visualiza en el siguiente cuadro:
Cuadro 13. Valor Pendiente en Glosas.
Fuente: Información suministrada al Equipo Auditor.
En la información suministrada por la entidad, se pudo constatar que no se determina la responsabilidad de los funcionarios que dieron origen a las glosas, tampoco se evidenció el envío de las glosas no subsanables al Comité de Sostenibilidad Contable. 
Dichos incumplimientos contrarían lo señalado por el Decreto N° 4747 de 2007, proferido por el Ministerio de Salud y Protección Social, artículo 23 que se ocupa de regular el trámite de las glosas en la facturación por la prestación de los servicios de salud: 
“Las entidades responsables del pago de servicios de salud dentro de los treinta (30) días hábiles siguientes a la presentación de la factura con todos sus soportes, formularán y comunicarán a los prestadores de servicios de salud las glosas a cada factura, con base en la codificación y alcance definidos en el manual único de glosas, devoluciones y respuestas, definido en el presente decreto y a través de su anotación y envío en el Registro 
Conjunto de trazabilidad de la factura cuando éste sea implementado. Una vez formuladas las glosas a una factura, no se podrán formular nuevas glosas a la misma factura, salvo las que surjan de hechos nuevos detectados en la respuesta dada a la glosa inicial.
El prestador de servicios de salud deberá dar respuesta a las glosas presentadas por las entidades responsables del pago de servicios de salud, dentro de los quince (15) días hábiles siguientes a su recepción. En su respuesta a las glosas, el prestador de servicios de salud podrá aceptar las glosas iniciales que estime justificadas y emitir las correspondientes notas crédito, o subsanar las causales que generaron la glosa, o indicar, justificadamente, que la glosa no tiene lugar. La entidad responsable del pago, dentro de los diez (10) días hábiles siguientes, decidirá si levanta total o parcialmente las glosas o las deja como definitivas. Los valores por las glosas levantadas deberán ser cancelados dentro de los cinco (5) días hábiles siguientes, informando de este hecho al prestador de servicios de salud.
Las facturas devueltas podrán ser enviadas nuevamente a la entidad responsable del pago, una vez el prestador de servicios de salud subsane la causal de devolución, respetando el período establecido para la recepción de facturas.
Vencidos los términos y en el caso de que persista el desacuerdo se acudirá a la Superintendencia Nacional de Salud, en los términos establecidos por la Ley”. 
Con la situación expuesta, también se está incumpliendo por parte de la entidad auditada con lo ordenado por el artículo 57 de la Ley 1438 de 2011, trámite de glosas:
ARTÍCULO 57°. TRÁMITE DE GLOSAS. “Las entidades responsables del pago de servicios de salud dentro de los veinte (20) días hábiles siguientes a la presentación de la factura con todos sus soportes, formularán y comunicarán a los prestadores de servicios de salud las glosas a cada factura, con base en la codificación y alcance definidos en la normatividad vigente. Una vez formuladas las glosas a una factura no se podrán formular nuevas glosas a la misma factura, salvo las que surjan de hechos nuevos detectados en la respuesta dada a la glosa inicial.
El prestador de servicios de salud deberá dar respuesta a las glosas presentadas por las entidades responsables del pago de servicios de salud, dentro de los Quince (15) días hábiles siguientes a su recepción, indicando su aceptación o justificando la no aceptación. La entidad responsable del pago, dentro de los diez (10) días hábiles siguientes a la recepción de la respuesta, decidirá si levanta total o parcialmente las glosas o las deja como definitivas.
Si cumplidos los quince (15) días hábiles, el prestador de servicios de salud considera que la glosa es subsanable, tendrá un plazo máximo de siete (7) días hábiles para subsanar la causa de las glosas no levantadas y enviar las facturas enviadas nuevamente a la entidad responsable del pago.
Los valores por las glosas levantadas total o pardalmente deberán ser cancelados dentro del mismo plazo de los cinco (5) días hábiles siguientes, a su levantamiento, informando al prestador la justificación de las glosas o su proporción, que no fueron levantadas.
Una vez vencidos los términos, y en el caso de que persista el desacuerdo se acudirá a la Superintendencia Nacional de Salud, bien sea en uso de la facultad de conciliación o jurisdiccional a elección del prestador, en los términos establecidos por la Ley.
El Gobierno Nacional reglamentará los mecanismos para desestimular o sancionar el abuso con el trámite de glosas por parte de las entidades responsables del pago”.
Lo anterior, permite evidenciar desconocimiento de los procedimientos y deficiencias en los controles a las actividades realizadas por los funcionarios responsables de los procesos administrativos involucrados en la prestación de los servicios de salud, lo que acarrea reproceso y en consecuencia demoras y posible pérdida de ingresos, </t>
    </r>
  </si>
  <si>
    <r>
      <rPr>
        <b/>
        <sz val="10"/>
        <color rgb="FF000000"/>
        <rFont val="Century Gothic"/>
        <family val="2"/>
      </rPr>
      <t>Incumplimiento de la Resolución 006066 del 2016, sobre Sostenibilidad Contable, Depuración y Conciliación de las Cuentas por Cobrar</t>
    </r>
    <r>
      <rPr>
        <sz val="10"/>
        <color rgb="FF000000"/>
        <rFont val="Century Gothic"/>
        <family val="2"/>
      </rPr>
      <t>. En desarrollo de la Auditoría Financiera y de Gestión vigencia 2020, a la ESE Metrosalud, el Equipo Auditor evidenció que a diciembre 31 de 2020, se presentan partidas de difícil recaudo por valor de $7.517.644.539, de las cuales se tienen partidas conciliadas por valor de $86.344.116, equivalente al 1.15%, y de las partidas no conciliadas por valor de $7.431.300.423. 
A continuación, se relacionan los valores más representativos de las partidas no conciliadas según el estado analizado por el área encargada (Tesorería):
Cuadro 15. Estados de las partidas no conciliadas.
Fuente: Información suministrada al Equipo Auditor.
En el siguiente cuadro se resaltan las entidades que no tienen ningún análisis (en blanco) a 31 de diciembre de 2020, y que llevan más de cinco (5) años en la entidad y pendientes de cobro, las cuáles en su mayoría se encuentran en liquidación.
Cuadro 16. Partidas sin conciliar de difícil recaudo.
Fuente: Información suministrada al Equipo Auditor.
De conformidad con lo anterior, se tiene que la E.S.E. Metrosalud no ha dado cumplimiento a lo estipulado en la Resolución Número 006066 del 7 de diciembre de 2016 del Ministerio de Salud y Protección Social, “por la cual se establecen las condiciones, términos y fechas para la aclaración de cuentas y saneamiento contable entre Entidades Responsables de Pago e Instituciones Prestadoras de Servicios de Salud y se dictan otras disposiciones”, toda vez que en el artículo 2 de dicho Acto Administrativo, se señala que la información contable de las entidades objeto de la presente regulación, debe reflejar la realidad financiera, económica y social conforme a la normatividad contable vigente, por lo que las -ERP e -IPS deberán adelantar de manera permanente todas las gestiones administrativas para depurar las cuentas por pagar, cuentas por cobrar, consignaciones pendientes por identificar, glosas y convenios sin liquidar que correspondan al pago de servicios de salud, en los estados financieros como en los demás reportes contables y de cartera obligados a presentar, de tal forma que estos sean confiables y razonables, no se cumple en algunos casos por las Entidades en Liquidación como se pudo ver en el cuadro anterior por el orden de $7.110.851.578. 
La ESE Metrosalud, creó mediante la Resolución 4482 del 7 de febrero del 2020 el Comité Técnico de Sostenibilidad Contable y en reunión de este Comité llevada a cabo el 23 de noviembre de 2020, el Líder de Tesorería propuso el saneamiento de deudores que presentan montos de menor cuantía dado que reflejan un elevado estado de antigüedad. A lo cual el CTSC (Comité Técnico de Sostenibilidad Contable) responde “...que no es dable recomendar el saneamiento de estos saldos hasta tanto el equipo de trabajo de Tesorería y Cartera no cuenten con las conciliaciones de las carteras tanto deudores”, tal como se observa en la siguiente imagen (información suministrada por la ESE Metrosalud al Equipo Auditor):
Lo que afirma el Comité Técnico de Sostenibilidad Contable, se visualiza en las actas de conciliación celebradas entre la ESE y los deudores, a su vez la revisoría ha manifestado su preocupación en sus diferentes informes rendidos sobre las dificultades en facturación y cartera a la Junta Directiva de Metrosalud. 
De lo expuesto se infiere que el Sujeto de Control, no ha dado cumplimiento en debida forma a la obligación de realizar la depuración contable de manera permanente, por falencias en cuanto al seguimiento y control al cumplimiento de las funciones por parte del Comité de Sostenibilidad Contable, lo que no permite que los Estados Financieros de la Entidad reflejen razonablemente el resultado de sus operaciones y cambios en la situación financiera.</t>
    </r>
  </si>
  <si>
    <r>
      <t xml:space="preserve">Enero 2022: </t>
    </r>
    <r>
      <rPr>
        <sz val="10"/>
        <color theme="1"/>
        <rFont val="Century Gothic"/>
        <family val="2"/>
      </rPr>
      <t>Continua abierta</t>
    </r>
    <r>
      <rPr>
        <b/>
        <sz val="10"/>
        <color theme="1"/>
        <rFont val="Century Gothic"/>
        <family val="2"/>
      </rPr>
      <t xml:space="preserve">
Mayo 2022: </t>
    </r>
    <r>
      <rPr>
        <sz val="10"/>
        <color theme="1"/>
        <rFont val="Century Gothic"/>
        <family val="2"/>
      </rPr>
      <t xml:space="preserve">Aun no hay avance. La reunion para adelantar esta tarea esta programada para la primera semana de junio de 2022. Se enviara el acta de enero o febrero de 2022 a la oficina de Control interno y Evaluacion para su validacion
</t>
    </r>
    <r>
      <rPr>
        <b/>
        <sz val="10"/>
        <color theme="1"/>
        <rFont val="Century Gothic"/>
        <family val="2"/>
      </rPr>
      <t xml:space="preserve">
Noviembre 2022: </t>
    </r>
    <r>
      <rPr>
        <sz val="10"/>
        <color theme="1"/>
        <rFont val="Century Gothic"/>
        <family val="2"/>
      </rPr>
      <t xml:space="preserve">Sin avance
</t>
    </r>
    <r>
      <rPr>
        <b/>
        <sz val="10"/>
        <color theme="1"/>
        <rFont val="Century Gothic"/>
        <family val="2"/>
      </rPr>
      <t>Enero 2023</t>
    </r>
    <r>
      <rPr>
        <sz val="10"/>
        <color theme="1"/>
        <rFont val="Century Gothic"/>
        <family val="2"/>
      </rPr>
      <t>: Se evidencia tres comites de saneamiento contable, en los meses de junio , octubre y noviembre 2022, avaladas mediante actas Nº 77-78 y 79. De igual manera, se tienen las Resoluciones Nº 9232 y 9233 del  23 de diciebre 2022 de saneamiento de cartera.</t>
    </r>
    <r>
      <rPr>
        <b/>
        <sz val="10"/>
        <color theme="1"/>
        <rFont val="Century Gothic"/>
        <family val="2"/>
      </rPr>
      <t xml:space="preserve">
</t>
    </r>
    <r>
      <rPr>
        <b/>
        <sz val="10"/>
        <rFont val="Century Gothic"/>
        <family val="2"/>
      </rPr>
      <t xml:space="preserve">Abril 2024: </t>
    </r>
    <r>
      <rPr>
        <sz val="10"/>
        <rFont val="Century Gothic"/>
        <family val="2"/>
      </rPr>
      <t xml:space="preserve">De acuerdo con el informe de la Contraloría de agosto 2023 "Informe Definitivo Gestión Fiscal Integral Auditoría Financiera y de Gestión vigencia 2022 E.S.E. Metrosalud", esta acción quedó CERRADA (cuadro 25, pg 67-informe). Observación de la contraloria: La entidad a 31/12/2022 califica cumplimiento y efectividad en 0%, sin embargo se verificó con la entidad y por error se calificó asi. Para ellos la acción está cerrada. Se revisó con Yolanda Barrientos, la contadora las evidencias de actas y de las resoluciones 9232 y 9333 de diciembre 2022 por las cuales se aprobó el saneamiento contable de cuentas por cobrar con algunas entidades en liquidación y por recomendación del comité técnico de sostenibilidad, por lo tanto </t>
    </r>
    <r>
      <rPr>
        <b/>
        <sz val="10"/>
        <rFont val="Century Gothic"/>
        <family val="2"/>
      </rPr>
      <t>la acción se cierra</t>
    </r>
    <r>
      <rPr>
        <sz val="10"/>
        <color rgb="FFFF0000"/>
        <rFont val="Century Gothic"/>
        <family val="2"/>
      </rPr>
      <t xml:space="preserve">
</t>
    </r>
    <r>
      <rPr>
        <b/>
        <sz val="10"/>
        <color theme="1"/>
        <rFont val="Century Gothic"/>
        <family val="2"/>
      </rPr>
      <t xml:space="preserve">
ESTADO:</t>
    </r>
    <r>
      <rPr>
        <sz val="10"/>
        <color theme="1"/>
        <rFont val="Century Gothic"/>
        <family val="2"/>
      </rPr>
      <t xml:space="preserve"> </t>
    </r>
    <r>
      <rPr>
        <b/>
        <sz val="10"/>
        <color theme="1"/>
        <rFont val="Century Gothic"/>
        <family val="2"/>
      </rPr>
      <t>Cerrada</t>
    </r>
  </si>
  <si>
    <r>
      <rPr>
        <b/>
        <sz val="10"/>
        <color theme="1"/>
        <rFont val="Arial"/>
        <family val="2"/>
      </rPr>
      <t>Debilidades en la rendición de la información de los contratos mensual en Gestión Transparente (GT)</t>
    </r>
    <r>
      <rPr>
        <sz val="10"/>
        <color theme="1"/>
        <rFont val="Arial"/>
        <family val="2"/>
      </rPr>
      <t>. En la revisión del módulo Contratación, en el Aplicativo Gestión Transparente (GT) se evidenció que la ESE no diligencia la totalidad de las casillas del formato de rendición de la cuenta, especialmente en el reporte consolidado de contratos por fecha de rendición y pagos a contratos, hecho que se  evidenció en la rendición del año 2020, pues se encontró que la Entidad subió la información de los contratos con errores tales como fecha de inicio y fecha de terminación del contrato; objeto contractual; valor inicial del contrato; datos de la identificación del Supervisor; ID del Interventor; y tipo de Interventor y si es vinculado o externo, rinden diferentes Registros Presupuestales y Rubros Presupuestales, los que no son asociados al contrato en la Rendición de Cuentas por los cuales se van a realizar el pago de las facturas cada mes, referente al evento pagos de contratos, se deben registrar todos los pagos generados en el periodo de rendición, correspondientes a contratos en ejecución, que hayan sido suscritos en la vigencia actual o en vigencias anteriores, igualmente, contratos reportados con el mismo número varias veces, con información diferente cada reporte del contrato entre otros; además en el reporte de presupuesto  por contratos se evidenció que la información rendida también presentó errores. Todo lo anterior se presenta no obstante, que la ESE Metrosalud tiene habilitada la opción de Carga Masiva de información en el Aplicativo Gestión Transparente que le facilita y agiliza el reporte de la información contractual de manera mensual.
Igualmente, es importante resaltar que la Contraloría General de Medellín le ha brindado capacitación a los funcionarios responsables de rendir la cuenta en Gestión Transparente cada mes de la ESE Metrosalud en varias ocasiones. 
Lo anterior se presentó por falta de controles en cuanto a la calidad, suficiencia y veracidad de la información que se reporta, ya que continuamente el sujeto de control, hace cambio de funcionario responsable de rendir la cuenta en el Aplicativo Gestión Transparente (GT), generando información que es poco confiable para el ejercicio del control fiscal por parte del equipo auditor y aún para la misma Entidad,  incumpliendo lo establecido en los artículos 13 y 20 de la Resolución 079 de 2019, de la Contraloría General de Medellín, por medio de la se expide la versión 9, respectivamente, sobre Rendición y Revisión de la Cuenta e Informes para el Municipio de Medellín y sus entidades descentralizadas; lo que conlleva a la aplicación del artículo 101 de la Ley 42 de 1993, que dispone:  “Los contralores impondrán multas a los servidores públicos y particulares que manejen fondos o bienes del Estado, hasta por el valor de cinco (5) salarios devengados por el sancionado a quienes; no rindan las cuentas e informes exigidos o no lo hagan en la forma y oportunidad establecidos para ellas; de cualquier manera, entorpezcan o impidan el cabal cumplimiento de las funciones asignadas a las contralorías o no les suministren oportunamente las informaciones solicitadas…”</t>
    </r>
  </si>
  <si>
    <r>
      <rPr>
        <b/>
        <sz val="10"/>
        <color theme="1"/>
        <rFont val="Arial"/>
        <family val="2"/>
      </rPr>
      <t>Enero 2022</t>
    </r>
    <r>
      <rPr>
        <sz val="10"/>
        <color theme="1"/>
        <rFont val="Arial"/>
        <family val="2"/>
      </rPr>
      <t xml:space="preserve"> :Continua abierta
</t>
    </r>
    <r>
      <rPr>
        <b/>
        <sz val="10"/>
        <color theme="1"/>
        <rFont val="Arial"/>
        <family val="2"/>
      </rPr>
      <t>Mayo 2022</t>
    </r>
    <r>
      <rPr>
        <sz val="10"/>
        <color theme="1"/>
        <rFont val="Arial"/>
        <family val="2"/>
      </rPr>
      <t xml:space="preserve">: Se cuenta con el orden de compra numero 2043 de 2022, con la empresa H C INTELIGENCIA DE NEGOCIOS S.A.S, prestacion de servicios de mesa de ayuda, amtenimiento y vigencia tecnologica de la herramienta de carga masiva bde informacion general de ocntrato, proyectos, contratistas, interventores, pagos, rubros presupuestales y anexos de pagos ene l aplicativo gestion transparente apartir de archivos planos tipo XML generadas desde la entidad de control para la ESE METROSALUD, vigente a partir 24 de enero de 2022
Evidencia: Orden de compra numero 2043 de 2022
Nota: Con este contrato se evita incurrir en los errores en mecion.
</t>
    </r>
    <r>
      <rPr>
        <b/>
        <sz val="10"/>
        <color theme="1"/>
        <rFont val="Arial"/>
        <family val="2"/>
      </rPr>
      <t>Noviembre 2022</t>
    </r>
    <r>
      <rPr>
        <sz val="10"/>
        <color theme="1"/>
        <rFont val="Arial"/>
        <family val="2"/>
      </rPr>
      <t xml:space="preserve">: Cerrada
</t>
    </r>
    <r>
      <rPr>
        <b/>
        <sz val="10"/>
        <color theme="1"/>
        <rFont val="Arial"/>
        <family val="2"/>
      </rPr>
      <t>Septiembre 2023</t>
    </r>
    <r>
      <rPr>
        <sz val="10"/>
        <color theme="1"/>
        <rFont val="Arial"/>
        <family val="2"/>
      </rPr>
      <t xml:space="preserve">: Este hallazgo continua abierto de acuerdo con el Informe Definitivo de la Auditoría Financiera y de Gestión de la vigencia 2022.
</t>
    </r>
    <r>
      <rPr>
        <b/>
        <sz val="10"/>
        <color theme="1"/>
        <rFont val="Arial"/>
        <family val="2"/>
      </rPr>
      <t>Febrero 2024</t>
    </r>
    <r>
      <rPr>
        <sz val="10"/>
        <color theme="1"/>
        <rFont val="Arial"/>
        <family val="2"/>
      </rPr>
      <t xml:space="preserve">: Se solicitò a los responsables el avance de las acciónes realizadas y no presentaron evidencias.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quedó ABIERTA (cuadro 25, pg 67-informe). Está ABIERTA en PAPEL DE TRABAJO PT 03-PF EVALUACIÓN PLAN DE MEJORAMIENTO de la contraloría. Observación Contraloría: Se revisa evidencia aportada por el sujeto de control (Orden de compra 2043) realizada con HC  INTELIGENCIA DE NEGOCIOS S.A.S, para la prestacion de servicios de mesa de ayuda, mantenimiento y vigencia tecnologica de la herramienta de carga masiva en GT. La acción continua abierta porque aun se evidenciaron inconsistencias en la información rendida en gestión transparente: En el contrato 3881-2022 Se encontró inconsistencia en los pagos rendidos: un pago rendido doble (TPGE-303441) y los pagos TPGE 287076 y 289686 se rinden con diferencias. Contrato 6242-2022 Se rinden dos pagos dobles el TPGE 306067 y el 305934: El pago TPGE 306067 rendido con valor errado, el valor del pago fue $357.322.855 y se rindió $344.599.086, No se rinde la adición No. 3 por $10,746,002 realizada el 01/01/2023 ni la información presupuestal de dicho evento. Contrato 3219-2022 No se rinde los eventos de terminación y liquidación. Contrato 3245-2022 No se rinde los eventos de la liquidación ni la segunda prórroga realizada el 30/12/2022, El registro presupuestal que se rinde para la adición del 30/06/2022 es diferente a la registrada en el expediente se rinde la 2203876 y la correcta es la 2207836. Por todo lo anteror la acción continua abierta y será analizada en futuras auditorias
</t>
    </r>
    <r>
      <rPr>
        <b/>
        <sz val="10"/>
        <color theme="1"/>
        <rFont val="Arial"/>
        <family val="2"/>
      </rPr>
      <t>Julio 2024</t>
    </r>
    <r>
      <rPr>
        <sz val="10"/>
        <color theme="1"/>
        <rFont val="Arial"/>
        <family val="2"/>
      </rPr>
      <t xml:space="preserve">: Sin evidencias de avance en la acción de mejoramiento por parte de los responsables del cumplimiento, sin embargo, solicitaran la reformulación de la acción de mejora que existe a la fecha, porque consideran que no conduce a la mejora del hallazgo.
</t>
    </r>
    <r>
      <rPr>
        <b/>
        <sz val="10"/>
        <color theme="1"/>
        <rFont val="Arial"/>
        <family val="2"/>
      </rPr>
      <t>Agosto 2024</t>
    </r>
    <r>
      <rPr>
        <sz val="10"/>
        <color theme="1"/>
        <rFont val="Arial"/>
        <family val="2"/>
      </rPr>
      <t xml:space="preserve">: Se tiene contratada la empresa HC inteligencia de negocios SAS hoy Binamik SAS quien presta el soporte y mesa de ayuda para atender los requerimientos frente a la rendicion de la infomación, la empresa dispone de dicho soporte y se realizan consultas via telefonica y correo electrónico. Se adjunta como soporte contrato vigencia 2024. Sin evidencias de avance en la acción de mejoramiento por parte de los responsables del cumplimiento. Cumplimiento: 20% - Efectividad 0%.
</t>
    </r>
    <r>
      <rPr>
        <b/>
        <sz val="10"/>
        <color theme="1"/>
        <rFont val="Arial"/>
        <family val="2"/>
      </rPr>
      <t>Septiembre 2024</t>
    </r>
    <r>
      <rPr>
        <sz val="10"/>
        <color theme="1"/>
        <rFont val="Arial"/>
        <family val="2"/>
      </rPr>
      <t xml:space="preserve">: Se tiene contratada la empresa HC inteligencia de negocios SAS hoy Binamik SAS quien presta el soporte y mesa de ayuda para atender los requerimientos frente a la rendicion de la infomación, la empresa dispone de dicho soporte y se realizan consultas via telefonica y correo electrónico. Se adjunta como soporte contrato vigencia 2024. Sin evidencias de avance en la acción de mejoramiento por parte de los responsables del cumplimiento. Cumplimiento: 20% - Efectividad 0%.
</t>
    </r>
    <r>
      <rPr>
        <b/>
        <sz val="10"/>
        <color theme="1"/>
        <rFont val="Arial"/>
        <family val="2"/>
      </rPr>
      <t>Octubre 2024:</t>
    </r>
    <r>
      <rPr>
        <sz val="10"/>
        <color theme="1"/>
        <rFont val="Arial"/>
        <family val="2"/>
      </rPr>
      <t xml:space="preserve"> Se tiene contratada la empresa HC inteligencia de negocios SAS hoy Binamik SAS quien presta el soporte y mesa de ayuda para atender los requerimientos frente a la rendicion de la infomación, la empresa dispone de dicho soporte y se realizan consultas via telefonica y correo electrónico. Se adjunta como soporte contrato vigencia 2024. Sin evidencias de avance en la acción de mejoramiento por parte de los responsables del cumplimiento. Cumplimiento: 20% - Efectividad 0%.
</t>
    </r>
    <r>
      <rPr>
        <b/>
        <sz val="10"/>
        <color theme="1"/>
        <rFont val="Arial"/>
        <family val="2"/>
      </rPr>
      <t>Noviembre 2024:</t>
    </r>
    <r>
      <rPr>
        <sz val="10"/>
        <color theme="1"/>
        <rFont val="Arial"/>
        <family val="2"/>
      </rPr>
      <t xml:space="preserve"> Se tiene contratada la empresa HC inteligencia de negocios SAS hoy Binamik SAS quien presta el soporte y mesa de ayuda para atender los requerimientos frente a la rendicion de la infomación, la empresa dispone de dicho soporte y se realizan consultas via telefonica y correo electrónico. Se adjunta como soporte contrato vigencia 2024. Sin evidencias de avance en la acción de mejoramiento por parte de los responsables del cumplimiento. Cumplimiento: 20% - Efectividad 0%.
</t>
    </r>
    <r>
      <rPr>
        <b/>
        <sz val="10"/>
        <color theme="1"/>
        <rFont val="Arial"/>
        <family val="2"/>
      </rPr>
      <t xml:space="preserve">Diciembre 2024: </t>
    </r>
    <r>
      <rPr>
        <sz val="10"/>
        <color theme="1"/>
        <rFont val="Arial"/>
        <family val="2"/>
      </rPr>
      <t xml:space="preserve">Se tiene contratada la empresa HC inteligencia de negocios SAS hoy Binamik SAS quien presta el soporte y mesa de ayuda para atender los requerimientos frente a la rendicion de la infomación, la empresa dispone de dicho soporte y se realizan consultas via telefonica y correo electrónico. Se adjunta como soporte contrato vigencia 2024. Sin evidencias de avance en la acción de mejoramiento por parte de los responsables del cumplimiento. Cumplimiento: 20% - Efectividad 0%.
</t>
    </r>
    <r>
      <rPr>
        <b/>
        <sz val="10"/>
        <color theme="1"/>
        <rFont val="Arial"/>
        <family val="2"/>
      </rPr>
      <t>Enero 2025:</t>
    </r>
    <r>
      <rPr>
        <sz val="10"/>
        <color theme="1"/>
        <rFont val="Arial"/>
        <family val="2"/>
      </rPr>
      <t xml:space="preserve"> Sin evidencias de avance en la acción de mejora por parte de los responsables.
</t>
    </r>
    <r>
      <rPr>
        <b/>
        <sz val="10"/>
        <color theme="1"/>
        <rFont val="Arial"/>
        <family val="2"/>
      </rPr>
      <t>Febrero 2025:</t>
    </r>
    <r>
      <rPr>
        <sz val="10"/>
        <color theme="1"/>
        <rFont val="Arial"/>
        <family val="2"/>
      </rPr>
      <t xml:space="preserve"> Sin evidencias de avance en la acción de mejora por parte de los responsables.
</t>
    </r>
    <r>
      <rPr>
        <b/>
        <sz val="10"/>
        <color theme="1"/>
        <rFont val="Arial"/>
        <family val="2"/>
      </rPr>
      <t xml:space="preserve">Marzo 2025: </t>
    </r>
    <r>
      <rPr>
        <sz val="10"/>
        <color theme="1"/>
        <rFont val="Arial"/>
        <family val="2"/>
      </rPr>
      <t xml:space="preserve">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Junio 2025:</t>
    </r>
    <r>
      <rPr>
        <sz val="10"/>
        <color theme="1"/>
        <rFont val="Arial"/>
        <family val="2"/>
      </rPr>
      <t xml:space="preserve"> Actualmente la Contraloría Distrital de Medellín está realizando la auditoría para la vigencia 2024, y está realizando la verificación de las evidencias de esta acción y sobre todo revisando en campo con los responsables de esta acción.
</t>
    </r>
    <r>
      <rPr>
        <b/>
        <sz val="10"/>
        <color theme="1"/>
        <rFont val="Arial"/>
        <family val="2"/>
      </rPr>
      <t>Julio 2025:</t>
    </r>
    <r>
      <rPr>
        <sz val="10"/>
        <color theme="1"/>
        <rFont val="Arial"/>
        <family val="2"/>
      </rPr>
      <t xml:space="preserve"> Actualmente la Contraloría Distrital de Medellín está realizando la auditoría para la vigencia 2024, y está realizando la verificación de las evidencias de esta acción y sobre todo revisando en campo con los responsables de esta acción.
</t>
    </r>
    <r>
      <rPr>
        <b/>
        <sz val="10"/>
        <color theme="1"/>
        <rFont val="Arial"/>
        <family val="2"/>
      </rPr>
      <t xml:space="preserve">Agosto 2025: </t>
    </r>
    <r>
      <rPr>
        <sz val="10"/>
        <color theme="1"/>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t>
    </r>
    <r>
      <rPr>
        <sz val="10"/>
        <color theme="1"/>
        <rFont val="Arial"/>
        <family val="2"/>
      </rPr>
      <t xml:space="preserve"> Verificado en Informe Definitivo Auditoria Financiera, de Gestión y Resultados vigencia 2024, con fecha de septiembre 2025.
</t>
    </r>
  </si>
  <si>
    <r>
      <rPr>
        <b/>
        <sz val="10"/>
        <rFont val="Century Gothic"/>
        <family val="2"/>
      </rPr>
      <t>Manejo del efectivo:</t>
    </r>
    <r>
      <rPr>
        <sz val="10"/>
        <rFont val="Century Gothic"/>
        <family val="2"/>
      </rPr>
      <t xml:space="preserve"> La ES.E. Metrosalud terminó la vigencia fiscal 2020, con $31.502 millones depositados en cuentas de ahorros. El Equipo Auditor, en el proceso de evaluación, observó que la decisión de depositar, en entidades financieras, los recursos propios o recibidos en administración no se soporta en estudios previos comparativo de tasas, riesgos, y beneficios otorgados por las entidades financieras, tal como lo establece el Decreto 1525 de 2008 en su Artículo 13, “El presente Capítulo se aplica a los actos y contratos que en relación con los excedentes de liquidez, impliquen de cualquier manera el depósito, la disposición, adquisición, manejo, custodia, administración de dinero, de títulos y general de valores, por parte de las Empresas Industriales y Comerciales del Estado del orden nacional y de las Sociedades de Economía Mixta sujetas al régimen de aquellas, dedicadas a actividades no financieras, así como a las empresas sociales del Estado y las empresas de servicios públicos en las que la participación del Estado sea superior al noventa por ciento (90%) de su capital. En todos los casos, las inversiones financieras deberán efectuarse bajo los criterios de transparencia, rentabilidad, solidez y seguridad; así como también, a las Políticas de Inversiones-Tesorería.” 
Dicha inconsistencia se estaría presentando por falta de control de las inversiones financieras de la entidad, lo que puede generar a la entidad menos ingresos potenciales por rendimientos financieros, en consecuencia, se determina una observación Administrativa.
</t>
    </r>
  </si>
  <si>
    <r>
      <t xml:space="preserve">Enero 2022: </t>
    </r>
    <r>
      <rPr>
        <sz val="10"/>
        <color theme="1"/>
        <rFont val="Century Gothic"/>
        <family val="2"/>
      </rPr>
      <t>Continua abierta</t>
    </r>
    <r>
      <rPr>
        <b/>
        <sz val="10"/>
        <color theme="1"/>
        <rFont val="Century Gothic"/>
        <family val="2"/>
      </rPr>
      <t xml:space="preserve">
Mayo 2022:</t>
    </r>
    <r>
      <rPr>
        <sz val="10"/>
        <color theme="1"/>
        <rFont val="Century Gothic"/>
        <family val="2"/>
      </rPr>
      <t xml:space="preserve"> Los estudios previos de apetura de cuentas bancarias son realizadas por el tesorero 
Se adjuntan los estudios previos realizados a las siguientes entidades bancarias
Banco BBVA
Banco DAVIVIENDA
Banco de Occidente
</t>
    </r>
    <r>
      <rPr>
        <b/>
        <sz val="10"/>
        <color theme="1"/>
        <rFont val="Century Gothic"/>
        <family val="2"/>
      </rPr>
      <t>Noviembre 2022:</t>
    </r>
    <r>
      <rPr>
        <sz val="10"/>
        <color theme="1"/>
        <rFont val="Century Gothic"/>
        <family val="2"/>
      </rPr>
      <t xml:space="preserve"> Cerrada
NOTA: De acuerdo al pronunciamiento de la contraloria en la auditoria del 2023, la acción quedó cerrada (cuadro 24, pg 65)
</t>
    </r>
    <r>
      <rPr>
        <b/>
        <sz val="10"/>
        <color theme="1"/>
        <rFont val="Century Gothic"/>
        <family val="2"/>
      </rPr>
      <t xml:space="preserve">
Abril 2024: </t>
    </r>
    <r>
      <rPr>
        <sz val="10"/>
        <color theme="1"/>
        <rFont val="Century Gothic"/>
        <family val="2"/>
      </rPr>
      <t xml:space="preserve">De acuerdo con el informe de la Contraloría de agosto 2023 "Informe Definitivo Gestión Fiscal Integral Auditoría Financiera y de Gestión vigencia 2022 E.S.E. Metrosalud", esta acción quedó CERRADA (cuadro 25, pg 67-informe). Está CERRADA en PAPEL DE TRABAJO PT 03-PF EVALUACIÓN PLAN DE MEJORAMIENTO de la contraloría. Observación Contraloria: La entidad aportó las evidencias de los estudios previos realizados para la apertura de cuentas bancarias, se consultó con la contadora auditora del equipo de auditoria de la CDM (Yolanda Barrientos) quien en su revisión realizada no encontró inconvenientes con el manejo de las cuenta bancarias por lo tanto la acción se cierra.
</t>
    </r>
    <r>
      <rPr>
        <b/>
        <sz val="10"/>
        <color theme="1"/>
        <rFont val="Century Gothic"/>
        <family val="2"/>
      </rPr>
      <t>ESTADO</t>
    </r>
    <r>
      <rPr>
        <sz val="10"/>
        <color theme="1"/>
        <rFont val="Century Gothic"/>
        <family val="2"/>
      </rPr>
      <t xml:space="preserve">: </t>
    </r>
    <r>
      <rPr>
        <b/>
        <sz val="10"/>
        <color theme="1"/>
        <rFont val="Century Gothic"/>
        <family val="2"/>
      </rPr>
      <t>Cerrada</t>
    </r>
    <r>
      <rPr>
        <sz val="10"/>
        <color theme="1"/>
        <rFont val="Century Gothic"/>
        <family val="2"/>
      </rPr>
      <t xml:space="preserve">
</t>
    </r>
    <r>
      <rPr>
        <b/>
        <sz val="10"/>
        <color theme="1"/>
        <rFont val="Century Gothic"/>
        <family val="2"/>
      </rPr>
      <t xml:space="preserve">
</t>
    </r>
  </si>
  <si>
    <r>
      <rPr>
        <b/>
        <sz val="10"/>
        <color theme="1"/>
        <rFont val="Arial"/>
        <family val="2"/>
      </rPr>
      <t>Pago intereses de mora</t>
    </r>
    <r>
      <rPr>
        <sz val="10"/>
        <color theme="1"/>
        <rFont val="Arial"/>
        <family val="2"/>
      </rPr>
      <t xml:space="preserve">. La E.S.E Metrosalud canceló por intereses de mora en la vigencia 2020, la cantidad de $41.583.000 a la Comisión Nacional del Servicio Civil -CNSC-, por el no pago oportuno de los costos determinados por la mencionada Entidad, para adelantar un proceso de convocatoria o concurso de méritos para la provisión de unos empleos vacantes, perteneciente al Sistema de Carrera Administrativa de la planta de personal de la ESE METROSALUD, hecho que se evidenció en el registro en la cuenta 580439, en la que se detalla lo efectivamente cancelado por ese concepto y en orden de pago TPGE218395 del 31 de marzo de 2020.                                                                              Con la mencionada omisión, la ESE METROSALUD, incumplió con la obligación de asumir el pago oportuno de los costos correspondientes al proceso de selección adelantado por la CNSC, según la Convocatoria 426 de mayo de 2016 para la selección por mérito para proveer 857 empleos vacantes de la ESE METROSALUD y la Resolución 20172150033295 del 26 de mayo de 2017, “por la cual se establece el valor a pagar a cargo de la E.S.E Metrosalud…”, por dicha convocatoria. Pago intereses de mora. La E.S.E Metrosalud canceló por intereses de mora en la vigencia 2020, la cantidad de $41.583.000 a la Comisión Nacional del Servicio Civil -CNSC-, por el no pago oportuno de los costos determinados por la mencionada Entidad, para adelantar un proceso de convocatoria o concurso de méritos para la provisión de unos empleos vacantes, perteneciente al Sistema de Carrera Administrativa de la planta de personal de la ESE METROSALUD, hecho que se evidenció en el registro en la cuenta 580439, en la que se detalla lo efectivamente cancelado por ese concepto y en orden de pago TPGE218395 del 31 de marzo de 2020. 
Con la mencionada omisión, la ESE METROSALUD, incumplió con la obligación de asumir el pago oportuno de los costos correspondientes al proceso de selección adelantado por la CNSC, según la Convocatoria 426 de mayo de 2016 para la selección por mérito para proveer 857 empleos vacantes de la ESE METROSALUD y la Resolución 20172150033295 del 26 de mayo de 2017, “por la cual se establece el valor a pagar a cargo de la E.S.E Metrosalud…”, por dicha convocatoria. 
Lo anterior se presentó, no obstante que la Comisión Nacional del Servicio Civil-CNSC- suscribió un acuerdo de pago que fue incumplido por la ESE METROSALUD, situación que es constitutiva de un presunto detrimento patrimonial, por supuesta violación del principio de la vigilancia y control fiscal de eficiencia consagrado en el literal a) del artículo 3 del Decreto Ley 403 del 16 de marzo de 2020, que dispone: “a) Eficiencia: En virtud de este principio, se debe buscar la máxima racionalidad en la relación costo-beneficio en el uso del recurso público, de manera que la gestión fiscal debe propender por maximizar los resultados, con costos iguales o menores”, en la medida que la asignación de los recursos no fue la más conveniente para maximizar los resultados, toda vez que se pagó a la CNSC la cantidad de $41.583.000, por el pago de intereses de mora correspondientes a los costos establecidos para adelantar una convocatoria o concurso de méritos, es decir, se hizo una erogación económica injustificada, lo que implica una disminución o merma de los recursos de la ESE METROSALUD, hecho que se presentó por falta de controles en el cumplimiento de una obligación legal, lo que conllevó al pago de unos intereses por mora, configurándose por lo tanto una observación administrativa con presunta incidencia fiscal por valor de $41.583.000.
</t>
    </r>
  </si>
  <si>
    <r>
      <rPr>
        <b/>
        <sz val="10"/>
        <color theme="1"/>
        <rFont val="Arial"/>
        <family val="2"/>
      </rPr>
      <t xml:space="preserve">Hallazgo Adminsitrativo N° 1 (Corresponde a la Observacion N° 1 del informe preliminar) </t>
    </r>
    <r>
      <rPr>
        <sz val="10"/>
        <color theme="1"/>
        <rFont val="Arial"/>
        <family val="2"/>
      </rPr>
      <t>Revisado el contrato 4777 suscrito con la empresa Nutriser Colombia S.A.S, el cual inicio el 18/05/2021 y con fecha de terminacion  el 31/12/2021, cuyo objeto es la prestacion del servicio de preparacion y distribucion de alimentos a los pacientes hospitalizados en las unidades hospitalarias, el centro de salud mental, de la ESE Metrosalud, prestando el servicio durante todos los dias, en forma permanente en las instalaciones de cada unidad, con un valor inicial de $2,410,000,000 y una adicion de $610,000,000, para un total de $3,020,000,000, el equipo auditor al revisar los informes de interventoria y los recibos de satisfaccion de los supervisores, encuentra que en las diferentes sedes hospitalarias se ha venidomperdiendo el control de las dietas que se debe suministrar a los pacientes en cada sede, lo anterior radica en la falta de controles por parte del personal encaragado de desarrollar dicha actividad al no hacer la respectiva cancelacion, toda vez que a los pacientes se les ha dado de alta o se encuentran en algun procedimiento que no puede consumir los alimentos, los mismos que son facturados a Metrosalud por falta de una adecuada gestion fiscal y admisnistrativa</t>
    </r>
  </si>
  <si>
    <r>
      <rPr>
        <b/>
        <sz val="10"/>
        <color theme="1"/>
        <rFont val="Arial"/>
        <family val="2"/>
      </rPr>
      <t>Noviembre 2022</t>
    </r>
    <r>
      <rPr>
        <sz val="10"/>
        <color theme="1"/>
        <rFont val="Arial"/>
        <family val="2"/>
      </rPr>
      <t xml:space="preserve">: Sin avance 
</t>
    </r>
    <r>
      <rPr>
        <b/>
        <sz val="10"/>
        <color theme="1"/>
        <rFont val="Arial"/>
        <family val="2"/>
      </rPr>
      <t>Enero 2023:</t>
    </r>
    <r>
      <rPr>
        <sz val="10"/>
        <color theme="1"/>
        <rFont val="Arial"/>
        <family val="2"/>
      </rPr>
      <t xml:space="preserve"> sin avance
</t>
    </r>
    <r>
      <rPr>
        <b/>
        <sz val="10"/>
        <color theme="1"/>
        <rFont val="Arial"/>
        <family val="2"/>
      </rPr>
      <t>Septiembre 2023:</t>
    </r>
    <r>
      <rPr>
        <sz val="10"/>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10"/>
        <color theme="1"/>
        <rFont val="Arial"/>
        <family val="2"/>
      </rPr>
      <t>Febrero 2024</t>
    </r>
    <r>
      <rPr>
        <sz val="10"/>
        <color theme="1"/>
        <rFont val="Arial"/>
        <family val="2"/>
      </rPr>
      <t xml:space="preserve">: Se solicitò evidencia de las actuaciones realizadas, las cuales no fueron suministradas por los responsables del proceso.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Está ABIERTA en PAPEL DE TRABAJO PT 03-PF EVALUACIÓN PLAN DE MEJORAMIENTO de la contraloría. Observación Contraloría: La entidad a 31/12/2022 califica cumplimiento y efectividad en 0%. Por la calificación otorgada y al verificar que a enero de 2023 donde la entidad realizó el último seguimiento, un no se encontró avance en el cumplimiento de la acción, esta queda abierta y será analizada en futuras auditorias.
</t>
    </r>
    <r>
      <rPr>
        <b/>
        <sz val="10"/>
        <color theme="1"/>
        <rFont val="Arial"/>
        <family val="2"/>
      </rPr>
      <t>Julio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Agosto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Septiembre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 xml:space="preserve">
Octubre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 xml:space="preserve">Noviembre 2024: </t>
    </r>
    <r>
      <rPr>
        <sz val="10"/>
        <color theme="1"/>
        <rFont val="Arial"/>
        <family val="2"/>
      </rPr>
      <t xml:space="preserve">Sin evidencias de avance en la acción de mejoramiento por parte de los responsables del cumplimiento. Cumplimiento: 0% - Efectividad 0%
</t>
    </r>
    <r>
      <rPr>
        <b/>
        <sz val="10"/>
        <color theme="1"/>
        <rFont val="Arial"/>
        <family val="2"/>
      </rPr>
      <t>Diciembre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 xml:space="preserve">Enero 2025: </t>
    </r>
    <r>
      <rPr>
        <sz val="10"/>
        <color theme="1"/>
        <rFont val="Arial"/>
        <family val="2"/>
      </rPr>
      <t xml:space="preserve">Sin evidencias de avance en la acción de mejora por parte de los responsables del cumplimiento.
</t>
    </r>
    <r>
      <rPr>
        <b/>
        <sz val="10"/>
        <color theme="1"/>
        <rFont val="Arial"/>
        <family val="2"/>
      </rPr>
      <t>Febrero 2025:</t>
    </r>
    <r>
      <rPr>
        <sz val="10"/>
        <color theme="1"/>
        <rFont val="Arial"/>
        <family val="2"/>
      </rPr>
      <t xml:space="preserve"> Sin evidencias de avance en la acción de mejora por parte de los responsables del cumplimiento.
</t>
    </r>
    <r>
      <rPr>
        <b/>
        <sz val="10"/>
        <color theme="1"/>
        <rFont val="Arial"/>
        <family val="2"/>
      </rPr>
      <t xml:space="preserve">Marzo 2025: </t>
    </r>
    <r>
      <rPr>
        <sz val="10"/>
        <color theme="1"/>
        <rFont val="Arial"/>
        <family val="2"/>
      </rPr>
      <t xml:space="preserve">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 xml:space="preserve">
Junio 2025:</t>
    </r>
    <r>
      <rPr>
        <sz val="10"/>
        <color theme="1"/>
        <rFont val="Arial"/>
        <family val="2"/>
      </rPr>
      <t xml:space="preserve"> Evidencias de las acciones de mejora de manera parcial.
</t>
    </r>
    <r>
      <rPr>
        <b/>
        <sz val="10"/>
        <color theme="1"/>
        <rFont val="Arial"/>
        <family val="2"/>
      </rPr>
      <t>Julio 2025</t>
    </r>
    <r>
      <rPr>
        <sz val="10"/>
        <color theme="1"/>
        <rFont val="Arial"/>
        <family val="2"/>
      </rPr>
      <t xml:space="preserve">: Evidencias de las acciones de mejora de manera parcial.
</t>
    </r>
    <r>
      <rPr>
        <b/>
        <sz val="10"/>
        <color theme="1"/>
        <rFont val="Arial"/>
        <family val="2"/>
      </rPr>
      <t xml:space="preserve">Agosto 2025: </t>
    </r>
    <r>
      <rPr>
        <sz val="10"/>
        <color theme="1"/>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 </t>
    </r>
    <r>
      <rPr>
        <sz val="10"/>
        <color theme="1"/>
        <rFont val="Arial"/>
        <family val="2"/>
      </rPr>
      <t xml:space="preserve">Verificado en Informe Definitivo Auditoria Financiera, de Gestión y Resultados vigencia 2024, con fecha de septiembre 2025.
</t>
    </r>
  </si>
  <si>
    <r>
      <t xml:space="preserve">Hallazgo Adminsitrativo N° 2 (Corresponde a la Observacion N° 1 de la carta de observaciones) Inoportunidad en el registro contable de conciliaciones no identificadas
</t>
    </r>
    <r>
      <rPr>
        <sz val="10"/>
        <color theme="1"/>
        <rFont val="Arial"/>
        <family val="2"/>
      </rPr>
      <t>En la auditoria financiera y de gestion de la ESE Metrosalud, para la vigencia 2021, se realizo la validacion y analisis de las conciliaciones bancarias de las 59 cuentas corrientes  y de ahorro de la entidad. Al validar los saldos reportados como partidas conciliatorias  que quedaron pendientes al cierre de la vigencia, se pudo constatar que alguno de los valores que las componen, correponden a consignaciones presentes enel extracto bancario que aun no han sido identifdicadas por la entidad. Al verificar los movimientos contables que coponen el saldo respotado en el balance, se determino que los valores señalados, no han sido registrados  a la cuenta bancaria correspondiente y por ende no existe la ocntrapartida respectivas. Al indagar, Se establecio que dichos valores una vez identificados , se registran contablemente, pero mientras eso sucede solo estan presentes como partidas conciliatorias</t>
    </r>
    <r>
      <rPr>
        <b/>
        <sz val="10"/>
        <color theme="1"/>
        <rFont val="Arial"/>
        <family val="2"/>
      </rPr>
      <t xml:space="preserve">
</t>
    </r>
  </si>
  <si>
    <r>
      <t xml:space="preserve">Hallazgo Adminsitrativo N° 3 (Corresponde a la Observacion N° 2 de la carta de observaciones) Conciliacion tesoreria con Contabilidad y extractos bancarios
</t>
    </r>
    <r>
      <rPr>
        <sz val="10"/>
        <color theme="1"/>
        <rFont val="Arial"/>
        <family val="2"/>
      </rPr>
      <t>En la auditoria financiera y de gestion de la ESE Metrosalud, para la vigencia 2021, se realizo la conciliacion  entre los salods reportados por Tesoreria, Contabilidad y extractos bancarios. Dicho analisis se encuentra soportado con los boletines de caja a 31 de diciembre de 2021, el balance de prueba y las conciliaciones bancarias entrgadas por la entidad al equipo auditor y arrojo como resultado las siguienes diferencias</t>
    </r>
    <r>
      <rPr>
        <b/>
        <sz val="10"/>
        <color theme="1"/>
        <rFont val="Arial"/>
        <family val="2"/>
      </rPr>
      <t xml:space="preserve">:
</t>
    </r>
    <r>
      <rPr>
        <sz val="10"/>
        <color theme="1"/>
        <rFont val="Arial"/>
        <family val="2"/>
      </rPr>
      <t xml:space="preserve">El equipo auditor no puede obtener evidencia de que estas diferencias hayan sido analizadas y se hayan adelantado las acciones tendientes a subsanar los conceptos que las originan y efectuar los respectivos registros que logren el equilibrio entre las diversas fuentes
Con lo anterior se desconoce las instrucciones impartidas por INSTRUCTIVO N° 001 (24 de diciembre de 2021), de la Contaduria General de la Nacionen el nuemral 1,2,2 </t>
    </r>
    <r>
      <rPr>
        <i/>
        <sz val="10"/>
        <color theme="1"/>
        <rFont val="Arial"/>
        <family val="2"/>
      </rPr>
      <t xml:space="preserve">"Conciliacion entre las areas de la entidad que generarn informacion contable" </t>
    </r>
    <r>
      <rPr>
        <sz val="10"/>
        <color theme="1"/>
        <rFont val="Arial"/>
        <family val="2"/>
      </rPr>
      <t>que señala: "</t>
    </r>
    <r>
      <rPr>
        <i/>
        <sz val="10"/>
        <color theme="1"/>
        <rFont val="Arial"/>
        <family val="2"/>
      </rPr>
      <t xml:space="preserve">Previo a la realizacion del proceso de cierre contable y </t>
    </r>
    <r>
      <rPr>
        <b/>
        <i/>
        <sz val="10"/>
        <color theme="1"/>
        <rFont val="Arial"/>
        <family val="2"/>
      </rPr>
      <t xml:space="preserve">para garantizar la consistencia de la informacion administrada en las difrentes dependencias de la entidad, </t>
    </r>
    <r>
      <rPr>
        <i/>
        <sz val="10"/>
        <color theme="1"/>
        <rFont val="Arial"/>
        <family val="2"/>
      </rPr>
      <t xml:space="preserve">se eefectuaran las respectivas conciliaciones entre el area ontable.
</t>
    </r>
    <r>
      <rPr>
        <sz val="10"/>
        <color theme="1"/>
        <rFont val="Arial"/>
        <family val="2"/>
      </rPr>
      <t>Se llego a esta conclusion, a traves de la verificacion de saldos y movimientos validados desde el sistema SAFIX, donde se constato la inexistencia del debito correspondiente de algunas consignaciones pendientes de identificar</t>
    </r>
  </si>
  <si>
    <r>
      <t xml:space="preserve">Hallazgo Adminsitrativo N° 4 (Corresponde a la Observacion N° 3 de la carta de observaciones) Diferencias en saldos de activos fijos al cierre de la vigencia
</t>
    </r>
    <r>
      <rPr>
        <sz val="10"/>
        <color theme="1"/>
        <rFont val="Arial"/>
        <family val="2"/>
      </rPr>
      <t>En la auditoria financiera y de gestion  de la E.S.E Metrosalud para la vigenia 2021, se analizaron los saldos de activos fijos reportados en sus estados financieros para validar la consitencia con la fuente que los origina. Para el efecto, se adelanto la verificacion del reporte de activos que tiene la entidad en el modulo que hace parte del sistema de informaicon SAFIX sobre el cual son tratados dichos activos. Adicionalmente, se cotejaron los saldos identificados sobre los obtenidos en la conciliacion de cierre contable que ordena la Contaduria en su instructivo de cambio de periodo
Como resultado del analisis, se puedo determinar que existe una diferencia, entre el valor de los bienes que tiene la entidad en su modulo de activos fijos, respecto del valor contable reportado.
Vale la pena resaltar que en la conciliacion que realizo la entidad, como requisito para el cierre contable, no fueron reportados los saldos de bienes inmuebles del modulo, cargando unicamente el valor del saldo contable
El siguiente cuadro muestra comparativamente, los valores entre saldos contables, saldos de modulo y saldos reportados en la conciliacion de cierre de la Viegcnia asi:
Entre Tesorería y Contabilidad: $ -67.809.472,56
Entre Tesoreria y Extractos Bacarios: $ -74.622.204,69
Las diferencias reportadas entre los saldos contables y saldos de modulo de activos ascienden a $ 3.930.407.395 lo cual representa una subestimacion en el saldo de la propiedad planta y equipo
La ineficiencia en los procesos de conciliacion para el cierre inobserva lo estipulado en el INSTRUCTIVO Nª 001 (24 de diciembre de 2021) de la Contaduria General de la Nacion, especificamente en cuanfo lo indicado 1.2.2</t>
    </r>
  </si>
  <si>
    <r>
      <t xml:space="preserve">Hallazgo Adminsitrativo N° 5 (Corresponde a la Observacion N° 4 de la carta de observaciones) Diferencias en la conciliacion de la depreciacion acumualada de propiedad planta y equipo y activos fijos
</t>
    </r>
    <r>
      <rPr>
        <sz val="10"/>
        <color theme="1"/>
        <rFont val="Arial"/>
        <family val="2"/>
      </rPr>
      <t>En la auditoria financiera y de gestion de la ESE Metrosalud para la vigencia 2021, se valido la conciliacion entre los saldos reportados en la cuenta Depresiacion Acumulada Propiedad planta y equipo con corte a 31 de diciembre de 2021
Para el efecto, se analizo el resultado de la conciliacion efectuada para el cierre contable, donde se identificaron algunas diferencias importadas entre el saldo contable y el saldo del modulo en el que es administrado la Propiedad, planta y equipo, en el acapite de depresiciones. En el caso de depresiaciones y equipo, exite un mayo valor contabilizado por $ 637.092.865 respecto de lo que refleja el modulo, mientras que en equipo de comdor, cocina y despensa la diferecia es un menor valor</t>
    </r>
    <r>
      <rPr>
        <b/>
        <sz val="10"/>
        <color theme="1"/>
        <rFont val="Arial"/>
        <family val="2"/>
      </rPr>
      <t xml:space="preserve"> </t>
    </r>
    <r>
      <rPr>
        <sz val="10"/>
        <color theme="1"/>
        <rFont val="Arial"/>
        <family val="2"/>
      </rPr>
      <t>por $ 1.894.165</t>
    </r>
  </si>
  <si>
    <r>
      <rPr>
        <b/>
        <sz val="10"/>
        <color theme="1"/>
        <rFont val="Arial"/>
        <family val="2"/>
      </rPr>
      <t>Hallazgo Adminsitrativo N° 6 (Corresponde a la Observacion N° 5 de la carta de observaciones) Incumplimiento al instructivo de cambio de periodo 2021-2022 de la Contaduria General de la Nacion.</t>
    </r>
    <r>
      <rPr>
        <sz val="10"/>
        <color theme="1"/>
        <rFont val="Arial"/>
        <family val="2"/>
      </rPr>
      <t xml:space="preserve"> 
En la auditoria financiera  y de gestion de la ESE Metrosalud, para la vigenica 2021, se solicitaron los resutados de las diferentes conciliaciones que adelanto la entidad para dar cumpliemto a las instrucciones de la Contaduria General de la Nacion para el cambio del periorodo 2021-2022, la cual debio adelantarse entre las areas de contabilidad y las demas dependencias
Conforme a la respuesta de la entidad se pudo constatar la inexistencia del tramite de conciliacion respectivo entre las areas de contabilidad con presupuesto y con recursos humanos</t>
    </r>
  </si>
  <si>
    <r>
      <rPr>
        <b/>
        <sz val="10"/>
        <color theme="1"/>
        <rFont val="Arial"/>
        <family val="2"/>
      </rPr>
      <t xml:space="preserve">Hallazgo Adminsitrativo N° 8 (Corresponde a la Observacion N° 3 del informe preliminar) Multas y sanciones
</t>
    </r>
    <r>
      <rPr>
        <sz val="10"/>
        <color theme="1"/>
        <rFont val="Arial"/>
        <family val="2"/>
      </rPr>
      <t>Revisados los pagos realizados por el ESE Metrosalud, se encontro que la entidad pago por multas y sanciones$40.883,670 de pesos, al Instituto Nacion de Vigilancia de Medecamentos y Alimentos INVIMA segun resolucion N°2021031905, por incumplimiento de los requisitos de reempaque reenvase de solidos orales</t>
    </r>
  </si>
  <si>
    <r>
      <rPr>
        <b/>
        <sz val="10"/>
        <color theme="1"/>
        <rFont val="Arial"/>
        <family val="2"/>
      </rPr>
      <t xml:space="preserve">Noviembre 2022: </t>
    </r>
    <r>
      <rPr>
        <sz val="10"/>
        <color theme="1"/>
        <rFont val="Arial"/>
        <family val="2"/>
      </rPr>
      <t xml:space="preserve">Sin avance 
</t>
    </r>
    <r>
      <rPr>
        <b/>
        <sz val="10"/>
        <color theme="1"/>
        <rFont val="Arial"/>
        <family val="2"/>
      </rPr>
      <t>Enero 2023:</t>
    </r>
    <r>
      <rPr>
        <sz val="10"/>
        <color theme="1"/>
        <rFont val="Arial"/>
        <family val="2"/>
      </rPr>
      <t xml:space="preserve"> Auto inicio de tralado 003624-del 16 de abril 2021- Por medio del cual se inicia un proceos sancionatorio y se trasladan cargos y  DTO INVIMA- con todos los documentos asociados a la actividad realizada
</t>
    </r>
    <r>
      <rPr>
        <b/>
        <sz val="10"/>
        <color theme="1"/>
        <rFont val="Arial"/>
        <family val="2"/>
      </rPr>
      <t>Septiembre 2023:</t>
    </r>
    <r>
      <rPr>
        <sz val="10"/>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10"/>
        <color theme="1"/>
        <rFont val="Arial"/>
        <family val="2"/>
      </rPr>
      <t>Febrero 2024:</t>
    </r>
    <r>
      <rPr>
        <sz val="10"/>
        <color theme="1"/>
        <rFont val="Arial"/>
        <family val="2"/>
      </rPr>
      <t xml:space="preserve"> Se solicitò evidencia de las actuaciones realizadas, las cuales no fueron suministradas por los responsables del proceso.
</t>
    </r>
    <r>
      <rPr>
        <b/>
        <sz val="10"/>
        <color theme="1"/>
        <rFont val="Arial"/>
        <family val="2"/>
      </rPr>
      <t xml:space="preserve">
Abril 2024: </t>
    </r>
    <r>
      <rPr>
        <sz val="10"/>
        <color theme="1"/>
        <rFont val="Arial"/>
        <family val="2"/>
      </rPr>
      <t xml:space="preserve">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Está ABIERTA en PAPEL DE TRABAJO PT 03-PF EVALUACIÓN PLAN DE MEJORAMIENTO de la contraloría. Observación Contraloría: La entidad a 31/12/2022 califica cumplimiento y efectividad en 0%. Por la calificación otorgada y al verificar que a enero de 2023 donde la entidad realizó el último seguimiento, aun no se encontró avance en el cumplimiento de la acción, esta queda abierta y será analizada en futuras auditorias.
</t>
    </r>
    <r>
      <rPr>
        <b/>
        <sz val="10"/>
        <color theme="1"/>
        <rFont val="Arial"/>
        <family val="2"/>
      </rPr>
      <t>Julio 2024:</t>
    </r>
    <r>
      <rPr>
        <sz val="10"/>
        <color theme="1"/>
        <rFont val="Arial"/>
        <family val="2"/>
      </rPr>
      <t>Actualmente el reempaque de tableteria solida no se realiza en los servicios farmaceuticos de la ESE, para lo cual se han generado los respectivos contratos para la producción de unidosis de medicamentos solidos, dando asi cumplimiento a la normatividad actual. EVIDENCIAS:</t>
    </r>
    <r>
      <rPr>
        <b/>
        <sz val="10"/>
        <color theme="1"/>
        <rFont val="Arial"/>
        <family val="2"/>
      </rPr>
      <t xml:space="preserve"> </t>
    </r>
    <r>
      <rPr>
        <sz val="10"/>
        <color theme="1"/>
        <rFont val="Arial"/>
        <family val="2"/>
      </rPr>
      <t xml:space="preserve">1). Oficio emitido al Invima indicando que ya no se realizará la actividad en la ESE Metrosalud y se traslada al proveedor de medicamentos, 2). Contratos en el cual una de la s obligaciones contractuales es realizar mensualmente el reempaque y/o reenvase de las dosis entregadas de medicamentos sólidos (unidosis). Cumplimiento: 100%, Efectividad 100%
</t>
    </r>
    <r>
      <rPr>
        <b/>
        <sz val="10"/>
        <color theme="1"/>
        <rFont val="Arial"/>
        <family val="2"/>
      </rPr>
      <t xml:space="preserve">Agosto 2024: </t>
    </r>
    <r>
      <rPr>
        <sz val="10"/>
        <color theme="1"/>
        <rFont val="Arial"/>
        <family val="2"/>
      </rPr>
      <t xml:space="preserve">Pendiente valoracion de las evidencias por parte de la Contraloria Distrital. Cumplimiento: 100% - Efectividad 100%   
</t>
    </r>
    <r>
      <rPr>
        <b/>
        <sz val="10"/>
        <color theme="1"/>
        <rFont val="Arial"/>
        <family val="2"/>
      </rPr>
      <t>Septiembre 2024</t>
    </r>
    <r>
      <rPr>
        <sz val="10"/>
        <color theme="1"/>
        <rFont val="Arial"/>
        <family val="2"/>
      </rPr>
      <t xml:space="preserve">: Pendiente valoracion de las evidencias por parte de la Contraloria Distrital. Cumplimiento: 100% - Efectividad 100%        
</t>
    </r>
    <r>
      <rPr>
        <b/>
        <sz val="10"/>
        <color theme="1"/>
        <rFont val="Arial"/>
        <family val="2"/>
      </rPr>
      <t>Octubre 2024:</t>
    </r>
    <r>
      <rPr>
        <sz val="10"/>
        <color theme="1"/>
        <rFont val="Arial"/>
        <family val="2"/>
      </rPr>
      <t xml:space="preserve"> Pendiente valoracion de las evidencias por parte de la Contraloria Distrital. Cumplimiento: 100% - Efectividad 100%    
</t>
    </r>
    <r>
      <rPr>
        <b/>
        <sz val="10"/>
        <color theme="1"/>
        <rFont val="Arial"/>
        <family val="2"/>
      </rPr>
      <t>Noviembre 2024</t>
    </r>
    <r>
      <rPr>
        <sz val="10"/>
        <color theme="1"/>
        <rFont val="Arial"/>
        <family val="2"/>
      </rPr>
      <t xml:space="preserve">: Pendiente valoracion de las evidencias por parte de la Contraloria Distrital. Cumplimiento: 100% - Efectividad 100%           
</t>
    </r>
    <r>
      <rPr>
        <b/>
        <sz val="10"/>
        <color theme="1"/>
        <rFont val="Arial"/>
        <family val="2"/>
      </rPr>
      <t>Diciembre 2024</t>
    </r>
    <r>
      <rPr>
        <sz val="10"/>
        <color theme="1"/>
        <rFont val="Arial"/>
        <family val="2"/>
      </rPr>
      <t xml:space="preserve">: Pendiente valoracion de las evidencias por parte de la Contraloria Distrital. Cumplimiento: 100% - Efectividad 100%         
</t>
    </r>
    <r>
      <rPr>
        <b/>
        <sz val="10"/>
        <color theme="1"/>
        <rFont val="Arial"/>
        <family val="2"/>
      </rPr>
      <t xml:space="preserve">Enero 2025: </t>
    </r>
    <r>
      <rPr>
        <sz val="10"/>
        <color theme="1"/>
        <rFont val="Arial"/>
        <family val="2"/>
      </rPr>
      <t xml:space="preserve">Pendiente valoración de las evidencias por parte de la Contraloria Distrital. Cumplimiento 
</t>
    </r>
    <r>
      <rPr>
        <b/>
        <sz val="10"/>
        <color theme="1"/>
        <rFont val="Arial"/>
        <family val="2"/>
      </rPr>
      <t>Febrero 2025</t>
    </r>
    <r>
      <rPr>
        <sz val="10"/>
        <color theme="1"/>
        <rFont val="Arial"/>
        <family val="2"/>
      </rPr>
      <t xml:space="preserve">: Pendiente valoración de las evidencias por parte de la Contraloria Distrital. Cumplimiento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 xml:space="preserve">
Junio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Julio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 xml:space="preserve">Agosto 2025: </t>
    </r>
    <r>
      <rPr>
        <sz val="10"/>
        <color theme="1"/>
        <rFont val="Arial"/>
        <family val="2"/>
      </rPr>
      <t xml:space="preserve">Posterior a la auditoría de gestión de la Contraloría Distrital de Medellín vigencia 2024, se está a la espera de los resultados del informe para el cierre del hallazgo.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t>
    </r>
    <r>
      <rPr>
        <sz val="10"/>
        <color theme="1"/>
        <rFont val="Arial"/>
        <family val="2"/>
      </rPr>
      <t xml:space="preserve"> Verificado en Informe Definitivo Auditoria Financiera, de Gestión y Resultados vigencia 2024, con fecha de septiembre 2025.
</t>
    </r>
  </si>
  <si>
    <r>
      <t xml:space="preserve">Hallazgo Adminsitrativo N° 9 (Corresponde a la Observacion N° 4 del informe preliminar) Incumplimiento e inefectividad del plan de mejoramiento
</t>
    </r>
    <r>
      <rPr>
        <sz val="10"/>
        <color theme="1"/>
        <rFont val="Arial"/>
        <family val="2"/>
      </rPr>
      <t>En el desarrollo de auditoria finanicera  y de gestion de la EE Metrosalud, para la vigenica 2021</t>
    </r>
    <r>
      <rPr>
        <b/>
        <sz val="10"/>
        <color theme="1"/>
        <rFont val="Arial"/>
        <family val="2"/>
      </rPr>
      <t xml:space="preserve">, el equipo auditor, al </t>
    </r>
    <r>
      <rPr>
        <sz val="10"/>
        <color theme="1"/>
        <rFont val="Arial"/>
        <family val="2"/>
      </rPr>
      <t>evaluar el plan de mejoramiento unico que contiene en total 64 hallazgos y 72 acciones de mejora, se encontro que las acciones de mejora propuestas por la ESE, no fueron eficaces, ni efectivas, ademas una vez verificada la rendicion de la cuenta, se detecto que la entidad no reporto el informe de seguimiento en el aplicativo gestion r´transparente, incumpliendo el articulo 13 de la resolucion 999 de 2021</t>
    </r>
  </si>
  <si>
    <r>
      <rPr>
        <b/>
        <sz val="10"/>
        <rFont val="Arial"/>
        <family val="2"/>
      </rPr>
      <t>Noviembre 2022</t>
    </r>
    <r>
      <rPr>
        <sz val="10"/>
        <rFont val="Arial"/>
        <family val="2"/>
      </rPr>
      <t xml:space="preserve">: Sin avance
</t>
    </r>
    <r>
      <rPr>
        <b/>
        <sz val="10"/>
        <rFont val="Arial"/>
        <family val="2"/>
      </rPr>
      <t>Enero 2023</t>
    </r>
    <r>
      <rPr>
        <sz val="10"/>
        <rFont val="Arial"/>
        <family val="2"/>
      </rPr>
      <t xml:space="preserve">: Teniendo en cuenta las fecha para la rendiciòn cuentas, "Se dara por cumplida el 28/02/2023.
</t>
    </r>
    <r>
      <rPr>
        <b/>
        <sz val="10"/>
        <rFont val="Arial"/>
        <family val="2"/>
      </rPr>
      <t>Febrero 2024:</t>
    </r>
    <r>
      <rPr>
        <sz val="10"/>
        <rFont val="Arial"/>
        <family val="2"/>
      </rPr>
      <t xml:space="preserve"> Se solicitò evidencia de las actuaciones realizadas, las cuales no fueron suministradas por los responsables del proceso.
</t>
    </r>
    <r>
      <rPr>
        <b/>
        <sz val="10"/>
        <rFont val="Arial"/>
        <family val="2"/>
      </rPr>
      <t xml:space="preserve">Abril 2024: </t>
    </r>
    <r>
      <rPr>
        <sz val="10"/>
        <rFont val="Arial"/>
        <family val="2"/>
      </rPr>
      <t xml:space="preserve">De acuerdo con el informe de la Contraloría de agosto 2023 "Informe Definitivo Gestión Fiscal Integral Auditoría Financiera y de Gestión vigencia 2022 E.S.E. Metrosalud", </t>
    </r>
    <r>
      <rPr>
        <b/>
        <sz val="10"/>
        <rFont val="Arial"/>
        <family val="2"/>
      </rPr>
      <t xml:space="preserve">esta </t>
    </r>
    <r>
      <rPr>
        <sz val="10"/>
        <rFont val="Arial"/>
        <family val="2"/>
      </rPr>
      <t xml:space="preserve">acción no se relaciona como abierta o cerrada (cuadros 23, 24, 25, pg 65, 66, 67 informe). Esta auditoría no está relacionada en el informe. Está ABIERTA en PAPEL DE TRABAJO PT 03-PF EVALUACIÓN PLAN DE MEJORAMIENTO de la contraloría. Observación Contraloría: La entidad a 31/12/2022 califica cumplimiento y efectividad en 0%. Por la calificación otorgada y al verificar que a enero de 2023 donde la entidad realizó el último seguimiento, aun no se encontró avance en el cumplimiento de la acción, esta queda abierta y será analizada en futuras auditorias.
</t>
    </r>
    <r>
      <rPr>
        <b/>
        <sz val="10"/>
        <rFont val="Arial"/>
        <family val="2"/>
      </rPr>
      <t>Julio 2024:</t>
    </r>
    <r>
      <rPr>
        <sz val="10"/>
        <rFont val="Arial"/>
        <family val="2"/>
      </rPr>
      <t xml:space="preserve"> A partir de la novedad presentada, se asignó a un profesional de la Oficina de Control Interno como responsable del manejo de la información en el aplicativo Gestión Transparente, con el objetivo de: Garantizar el oportuno y adecuado ingreso de los informes requeridos en la rendición anual en el aplicativo de Gestión Transparente, Profesional responsable: Adolfo Marulanda Calle – Usuario Gestión Transparente:
GESTION TRANSPARENTE adolfo.marulanda@metrosalud.gov.co. 
Los años 2022, 2023 y 2024 de manera oportuna se ha ingresado al aplicativo de Gestión Transparente los respectivos informes de seguimiento al plan de mejoramiento único. Se adjuntan evidencias de la rendición de la cuenta : Años 2022 ( total 2) – Año 2023 ( total 1) – Año 2024 ( total 1).. Cumplimiento: 100%, Efectividad 100%
</t>
    </r>
    <r>
      <rPr>
        <b/>
        <sz val="10"/>
        <rFont val="Arial"/>
        <family val="2"/>
      </rPr>
      <t>Agosto 2024</t>
    </r>
    <r>
      <rPr>
        <sz val="10"/>
        <rFont val="Arial"/>
        <family val="2"/>
      </rPr>
      <t xml:space="preserve">: Pendiente valoracion de las evidencias por parte de la Contraloria Distrital. Cumplimiento: 100% - Efectividad 100%      
</t>
    </r>
    <r>
      <rPr>
        <b/>
        <sz val="10"/>
        <rFont val="Arial"/>
        <family val="2"/>
      </rPr>
      <t>Septiembre 2024</t>
    </r>
    <r>
      <rPr>
        <sz val="10"/>
        <rFont val="Arial"/>
        <family val="2"/>
      </rPr>
      <t>: Hallazgo CERRADO por la Contraloría Distrital de Medellín, Verificado en Informe Definitivo Auditoria Financiera y de Gestión 2023, Tabla 39 auditorias con hallazgos y acciones abiertas a diciembre 31 de 2023.Fecha de agosto 2024.</t>
    </r>
    <r>
      <rPr>
        <b/>
        <sz val="10"/>
        <rFont val="Arial"/>
        <family val="2"/>
      </rPr>
      <t xml:space="preserve">
ESTADO: CERRADA . 
</t>
    </r>
  </si>
  <si>
    <r>
      <t xml:space="preserve">Hallazgo Adminsitrativo N° 10 (Corresponde a la Observacion N° 5 del informe preliminar) Debilidades en la rendicion de la informacion de Gestion transparente
</t>
    </r>
    <r>
      <rPr>
        <sz val="10"/>
        <rFont val="Arial"/>
        <family val="2"/>
      </rPr>
      <t>En la revsion del aplicativo Gestion Transparente, se evidencio que no se diligencio la totalidad d elos formatos, de rendicion de la cuenta, asi:, informe de control interno contable en la fecha que corresponde, y en el proceso financiero la informacion que debia ser rendida, se rindio parcialmente y no en excel como lo establece la resolucion 999 de 2021</t>
    </r>
    <r>
      <rPr>
        <b/>
        <sz val="10"/>
        <rFont val="Arial"/>
        <family val="2"/>
      </rPr>
      <t xml:space="preserve">
</t>
    </r>
  </si>
  <si>
    <r>
      <rPr>
        <b/>
        <sz val="10"/>
        <rFont val="Arial"/>
        <family val="2"/>
      </rPr>
      <t>Noviembre 2022</t>
    </r>
    <r>
      <rPr>
        <sz val="10"/>
        <rFont val="Arial"/>
        <family val="2"/>
      </rPr>
      <t xml:space="preserve">: Sin avance
</t>
    </r>
    <r>
      <rPr>
        <b/>
        <sz val="10"/>
        <rFont val="Arial"/>
        <family val="2"/>
      </rPr>
      <t>Enero 2023:</t>
    </r>
    <r>
      <rPr>
        <sz val="10"/>
        <rFont val="Arial"/>
        <family val="2"/>
      </rPr>
      <t xml:space="preserve"> Se envia evidencia soporte de capacitacion con la Contraloria para rendicion de cuentas y mejorar el proceso, del 2 de noviembre 2022. Sin embargo, se verificara el cumplimiento de las acciónes correctivas despues del 15 de febrero 2023, fecha limite para rendir cuenta a gestiòn transparente
</t>
    </r>
    <r>
      <rPr>
        <b/>
        <sz val="10"/>
        <rFont val="Arial"/>
        <family val="2"/>
      </rPr>
      <t>Enero 2023:</t>
    </r>
    <r>
      <rPr>
        <sz val="10"/>
        <rFont val="Arial"/>
        <family val="2"/>
      </rPr>
      <t xml:space="preserve"> Abierta  
Este hallazgo continua abierto de acuerdo con el Informe Definitivo de la Auditoría Financiera y de Gestión de la vigencia 2022, el cual al no la relaciona como cerrada y entonces se presume que esá abierta.
</t>
    </r>
    <r>
      <rPr>
        <b/>
        <sz val="10"/>
        <rFont val="Arial"/>
        <family val="2"/>
      </rPr>
      <t>Febrero 2024</t>
    </r>
    <r>
      <rPr>
        <sz val="10"/>
        <rFont val="Arial"/>
        <family val="2"/>
      </rPr>
      <t xml:space="preserve">: Se solicitò evidencia de las actuaciones realizadas, las cuales no fueron suministradas por los responsables del proceso.
</t>
    </r>
    <r>
      <rPr>
        <b/>
        <sz val="10"/>
        <rFont val="Arial"/>
        <family val="2"/>
      </rPr>
      <t>Abril 2024</t>
    </r>
    <r>
      <rPr>
        <sz val="10"/>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Está ABIERTA en PAPEL DE TRABAJO PT 03-PF EVALUACIÓN PLAN DE MEJORAMIENTO de la contraloría. Observación Contraloría: La entidad a 31/12/2022 califica cumplimiento y efectividad en 0%. Por la calificación otorgada y al verificar que a enero de 2023 donde la entidad realizó el último seguimiento, aun no se encontró avance en el cumplimiento de la acción, esta queda abierta y será analizada en futuras auditorias.
</t>
    </r>
    <r>
      <rPr>
        <b/>
        <sz val="10"/>
        <rFont val="Arial"/>
        <family val="2"/>
      </rPr>
      <t>Julio 2024:</t>
    </r>
    <r>
      <rPr>
        <sz val="10"/>
        <rFont val="Arial"/>
        <family val="2"/>
      </rPr>
      <t xml:space="preserve"> Sin evidencias de avance en la acción de mejoramiento por parte de los responsables del cumplimiento. Cumplimiento: 0%, Efectividad 0%
</t>
    </r>
    <r>
      <rPr>
        <b/>
        <sz val="10"/>
        <rFont val="Arial"/>
        <family val="2"/>
      </rPr>
      <t>Agosto 2024</t>
    </r>
    <r>
      <rPr>
        <sz val="10"/>
        <rFont val="Arial"/>
        <family val="2"/>
      </rPr>
      <t xml:space="preserve">: Sin evidencias de avance en la acción de mejoramiento por parte de los responsables del cumplimiento. Cumplimiento: 0% - Efectividad 0%
</t>
    </r>
    <r>
      <rPr>
        <b/>
        <sz val="10"/>
        <rFont val="Arial"/>
        <family val="2"/>
      </rPr>
      <t xml:space="preserve">
Septiembre 2024</t>
    </r>
    <r>
      <rPr>
        <sz val="10"/>
        <rFont val="Arial"/>
        <family val="2"/>
      </rPr>
      <t xml:space="preserve">:Sin evidencias de avance en la acción de mejoramiento por parte de los responsables del cumplimiento. Cumplimiento: 0% - Efectividad 0%
</t>
    </r>
    <r>
      <rPr>
        <b/>
        <sz val="10"/>
        <rFont val="Arial"/>
        <family val="2"/>
      </rPr>
      <t>Octubre 2024</t>
    </r>
    <r>
      <rPr>
        <sz val="10"/>
        <rFont val="Arial"/>
        <family val="2"/>
      </rPr>
      <t xml:space="preserve">: Sin evidencias de avance en la acción de mejoramiento por parte de los responsables del cumplimiento. Cumplimiento: 0% - Efectividad 0%
</t>
    </r>
    <r>
      <rPr>
        <b/>
        <sz val="10"/>
        <rFont val="Arial"/>
        <family val="2"/>
      </rPr>
      <t>Noviembre 2024:</t>
    </r>
    <r>
      <rPr>
        <sz val="10"/>
        <rFont val="Arial"/>
        <family val="2"/>
      </rPr>
      <t xml:space="preserve"> Sin evidencias de avance en la acción de mejoramiento por parte de los responsables del cumplimiento. Cumplimiento: 0% - Efectividad 0%
</t>
    </r>
    <r>
      <rPr>
        <b/>
        <sz val="10"/>
        <rFont val="Arial"/>
        <family val="2"/>
      </rPr>
      <t>Diciembre 2024</t>
    </r>
    <r>
      <rPr>
        <sz val="10"/>
        <rFont val="Arial"/>
        <family val="2"/>
      </rPr>
      <t xml:space="preserve">: Sin evidencias de avance en la acción de mejoramiento por parte de los responsables del cumplimiento. Cumplimiento: 0% - Efectividad 0%
</t>
    </r>
    <r>
      <rPr>
        <b/>
        <sz val="10"/>
        <rFont val="Arial"/>
        <family val="2"/>
      </rPr>
      <t xml:space="preserve">Enero 2025: </t>
    </r>
    <r>
      <rPr>
        <sz val="10"/>
        <rFont val="Arial"/>
        <family val="2"/>
      </rPr>
      <t xml:space="preserve">Sin evidencia de avance en la acción de mejora por parte de los responsables del cumplimiento. 
</t>
    </r>
    <r>
      <rPr>
        <b/>
        <sz val="10"/>
        <rFont val="Arial"/>
        <family val="2"/>
      </rPr>
      <t>Febrero 2025:</t>
    </r>
    <r>
      <rPr>
        <sz val="10"/>
        <rFont val="Arial"/>
        <family val="2"/>
      </rPr>
      <t xml:space="preserve"> Sin evidencia de avance en la acción de mejora por parte de los responsables del cumplimiento. 
</t>
    </r>
    <r>
      <rPr>
        <b/>
        <sz val="10"/>
        <rFont val="Arial"/>
        <family val="2"/>
      </rPr>
      <t>Marzo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Abril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
Junio 2025</t>
    </r>
    <r>
      <rPr>
        <sz val="10"/>
        <rFont val="Arial"/>
        <family val="2"/>
      </rPr>
      <t xml:space="preserve">: Sin evidencia de avance de esta acción de mejora en nuestro sistema de gestión, sin embargo la Contraloría Distrital durante la auditoria que está realizando actualmente, está verificando en campo estas acciones directamente con los responsables.
</t>
    </r>
    <r>
      <rPr>
        <b/>
        <sz val="10"/>
        <rFont val="Arial"/>
        <family val="2"/>
      </rPr>
      <t xml:space="preserve">Julio 2025: </t>
    </r>
    <r>
      <rPr>
        <sz val="10"/>
        <rFont val="Arial"/>
        <family val="2"/>
      </rPr>
      <t xml:space="preserve">Sin evidencia de avance de esta acción de mejora en nuestro sistema de gestión, sin embargo la Contraloría Distrital durante la auditoria que está realizando actualmente, está verificando en campo estas acciones directamente con los responsables.  
</t>
    </r>
    <r>
      <rPr>
        <b/>
        <sz val="10"/>
        <rFont val="Arial"/>
        <family val="2"/>
      </rPr>
      <t>Agosto 2025:</t>
    </r>
    <r>
      <rPr>
        <sz val="10"/>
        <rFont val="Arial"/>
        <family val="2"/>
      </rPr>
      <t xml:space="preserve"> 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10"/>
        <rFont val="Arial"/>
        <family val="2"/>
      </rPr>
      <t xml:space="preserve">Septiembre 2025: </t>
    </r>
    <r>
      <rPr>
        <sz val="10"/>
        <rFont val="Arial"/>
        <family val="2"/>
      </rPr>
      <t>Se cierra esta acción de acuerdo con el informe definitivo de la Auditoria Financiera, de Gestión y Resultados vigencia 2024, emitido por la Contraloría Distrital de Medellín en septiembre de 2025.</t>
    </r>
    <r>
      <rPr>
        <b/>
        <sz val="10"/>
        <rFont val="Arial"/>
        <family val="2"/>
      </rPr>
      <t xml:space="preserve">
ESTADO: CERRADA -</t>
    </r>
    <r>
      <rPr>
        <sz val="10"/>
        <rFont val="Arial"/>
        <family val="2"/>
      </rPr>
      <t xml:space="preserve"> Verificado en Informe Definitivo Auditoria Financiera, de Gestión y Resultados vigencia 2024, con fecha de septiembre 2025. 
</t>
    </r>
  </si>
  <si>
    <r>
      <t xml:space="preserve"> </t>
    </r>
    <r>
      <rPr>
        <b/>
        <sz val="10"/>
        <color theme="1"/>
        <rFont val="Arial"/>
        <family val="2"/>
      </rPr>
      <t>Incumplimiento cláusula contractual.</t>
    </r>
    <r>
      <rPr>
        <sz val="10"/>
        <color theme="1"/>
        <rFont val="Arial"/>
        <family val="2"/>
      </rPr>
      <t xml:space="preserve"> Obligaciones del contratista. Revisada la ejecución del contrato 3824 de 2022 celebrado por la E.S.E Metrosalud con STEWARR &amp; STEVENSON DE LAS AMERICAS COLOMBIA LTDA, por valor de  $79.163.548   cuyo Objeto es : “(…) prestación del servicio de mantenimiento preventivo y correctivo de las plantas eléctricas de las unidades hospitalarias, centros de salud y sede administrativa del edificio sacatín de la E.S.E METROSALUD, según las características dadas en la invitación y en la propuesta presentada que hace parte integral del contrato,…” el equipo auditor evidenció en las pruebas de recorrido, y en informes de supervisión,  que el contratista incumplió  con la obligación de realizar el mantenimiento preventivo y correctivo a las plantas eléctricas de las unidades hospitalarias, centros de salud y sede administrativa del edificio Sacatín de la E.S.E Metrosalud durante los meses de marzo  y abril de 2022 y no obstante el supervisor haber advertido de estos incumplimientos a la alta dirección de la E.S.E Metrosalud, esta no adelantó las actuaciones y gestión administrativa tendientes a aplicar las sanciones correspondientes, que trae el Manual de contratación.  </t>
    </r>
    <r>
      <rPr>
        <b/>
        <sz val="10"/>
        <color theme="1"/>
        <rFont val="Arial"/>
        <family val="2"/>
      </rPr>
      <t>Hallazgo Administrativo</t>
    </r>
  </si>
  <si>
    <r>
      <rPr>
        <b/>
        <sz val="10"/>
        <color theme="1"/>
        <rFont val="Arial"/>
        <family val="2"/>
      </rPr>
      <t>Diciembre 31 2022</t>
    </r>
    <r>
      <rPr>
        <sz val="10"/>
        <color theme="1"/>
        <rFont val="Arial"/>
        <family val="2"/>
      </rPr>
      <t xml:space="preserve">: Sin avance
</t>
    </r>
    <r>
      <rPr>
        <b/>
        <sz val="10"/>
        <color theme="1"/>
        <rFont val="Arial"/>
        <family val="2"/>
      </rPr>
      <t>Enero 2023</t>
    </r>
    <r>
      <rPr>
        <sz val="10"/>
        <color theme="1"/>
        <rFont val="Arial"/>
        <family val="2"/>
      </rPr>
      <t xml:space="preserve">: se verificara el cumlimiento, despues de la fecha limte de cumplimiento de la acción
</t>
    </r>
    <r>
      <rPr>
        <b/>
        <sz val="10"/>
        <color theme="1"/>
        <rFont val="Arial"/>
        <family val="2"/>
      </rPr>
      <t>Septiembre 2023</t>
    </r>
    <r>
      <rPr>
        <sz val="10"/>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10"/>
        <color theme="1"/>
        <rFont val="Arial"/>
        <family val="2"/>
      </rPr>
      <t>Febrero 2024:</t>
    </r>
    <r>
      <rPr>
        <sz val="10"/>
        <color theme="1"/>
        <rFont val="Arial"/>
        <family val="2"/>
      </rPr>
      <t xml:space="preserve"> se solicito evidencia de las actuaciones realiazadas, las cuales no fueron suministradas por los responsables del proceso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Se adjuntan las evidencias del seguimiento del plan de mantenimiento de las plantas eléctricas años 2022 - 2023 - 2024 con los diferentes proveedores del servicio, también el plan de contingencia asociado, el contrato actual y los reportes de mantenimiento. Se cumple con el plan de mantenimiento preventivo y correctivo de las plantas eléctricas de acuerdo a la verificación realizada. Cumplimiento: 100%, Efectividad 100%
</t>
    </r>
    <r>
      <rPr>
        <b/>
        <sz val="10"/>
        <color theme="1"/>
        <rFont val="Arial"/>
        <family val="2"/>
      </rPr>
      <t>Agosto 2024:</t>
    </r>
    <r>
      <rPr>
        <sz val="10"/>
        <color theme="1"/>
        <rFont val="Arial"/>
        <family val="2"/>
      </rPr>
      <t xml:space="preserve"> Pendiente valoracion de las evidencias por parte de la Contraloria Distrital. Cumplimiento: 100% - Efectividad 100%      
</t>
    </r>
    <r>
      <rPr>
        <b/>
        <sz val="10"/>
        <color theme="1"/>
        <rFont val="Arial"/>
        <family val="2"/>
      </rPr>
      <t>Septiembre  2024:</t>
    </r>
    <r>
      <rPr>
        <sz val="10"/>
        <color theme="1"/>
        <rFont val="Arial"/>
        <family val="2"/>
      </rPr>
      <t xml:space="preserve"> Pendiente valoracion de las evidencias por parte de la Contraloria Distrital. Cumplimiento: 100% - Efectividad 100%       
</t>
    </r>
    <r>
      <rPr>
        <b/>
        <sz val="10"/>
        <color theme="1"/>
        <rFont val="Arial"/>
        <family val="2"/>
      </rPr>
      <t>Octubre  2024:</t>
    </r>
    <r>
      <rPr>
        <sz val="10"/>
        <color theme="1"/>
        <rFont val="Arial"/>
        <family val="2"/>
      </rPr>
      <t xml:space="preserve"> Pendiente valoracion de las evidencias por parte de la Contraloria Distrital. Cumplimiento: 100% - Efectividad 100%         
</t>
    </r>
    <r>
      <rPr>
        <b/>
        <sz val="10"/>
        <color theme="1"/>
        <rFont val="Arial"/>
        <family val="2"/>
      </rPr>
      <t>Noviembre  2024:</t>
    </r>
    <r>
      <rPr>
        <sz val="10"/>
        <color theme="1"/>
        <rFont val="Arial"/>
        <family val="2"/>
      </rPr>
      <t xml:space="preserve"> Pendiente valoracion de las evidencias por parte de la Contraloria Distrital. Cumplimiento: 100% - Efectividad 100%      
</t>
    </r>
    <r>
      <rPr>
        <b/>
        <sz val="10"/>
        <color theme="1"/>
        <rFont val="Arial"/>
        <family val="2"/>
      </rPr>
      <t>Diciembre  2024:</t>
    </r>
    <r>
      <rPr>
        <sz val="10"/>
        <color theme="1"/>
        <rFont val="Arial"/>
        <family val="2"/>
      </rPr>
      <t xml:space="preserve"> Pendiente valoracion de las evidencias por parte de la Contraloria Distrital. Cumplimiento: 100% - Efectividad 100%              
</t>
    </r>
    <r>
      <rPr>
        <b/>
        <sz val="10"/>
        <color theme="1"/>
        <rFont val="Arial"/>
        <family val="2"/>
      </rPr>
      <t>Enero 2025:</t>
    </r>
    <r>
      <rPr>
        <sz val="10"/>
        <color theme="1"/>
        <rFont val="Arial"/>
        <family val="2"/>
      </rPr>
      <t xml:space="preserve"> Pendiente valoración de las evidencias por parte de la Contraloria Distrital de Medellín.     
</t>
    </r>
    <r>
      <rPr>
        <b/>
        <sz val="10"/>
        <color theme="1"/>
        <rFont val="Arial"/>
        <family val="2"/>
      </rPr>
      <t>Febrero 2025:</t>
    </r>
    <r>
      <rPr>
        <sz val="10"/>
        <color theme="1"/>
        <rFont val="Arial"/>
        <family val="2"/>
      </rPr>
      <t xml:space="preserve"> Pendiente valoración de las evidencias por parte de la Contraloria Distrital de Medellín.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Junio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 xml:space="preserve">
Julio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 xml:space="preserve">Agosto 2025: </t>
    </r>
    <r>
      <rPr>
        <sz val="10"/>
        <color theme="1"/>
        <rFont val="Arial"/>
        <family val="2"/>
      </rPr>
      <t xml:space="preserve">Posterior a la auditoría de gestión de la Contraloría Distrital de Medellín vigencia 2024, se está a la espera de los resultados del informe para el cierre del hallazgo.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 </t>
    </r>
    <r>
      <rPr>
        <sz val="10"/>
        <color theme="1"/>
        <rFont val="Arial"/>
        <family val="2"/>
      </rPr>
      <t xml:space="preserve">Verificado en Informe Definitivo Auditoria Financiera, de Gestión y Resultados vigencia 2024, con fecha de septiembre 2025.
</t>
    </r>
  </si>
  <si>
    <r>
      <t>Selección de contratista que viene incumpliendo contratos similares</t>
    </r>
    <r>
      <rPr>
        <sz val="10"/>
        <color theme="1"/>
        <rFont val="Arial"/>
        <family val="2"/>
      </rPr>
      <t xml:space="preserve">. Es importante señalar que el contrato 4835 de 2022 celebrado con COHAN cuyo objeto es “Suministro de medicamentos y dispositivos médicos”, fue suscrito el 10 de mayo de 2022 mediante la modalidad de selección directa con una sola oferta de acuerdo a lo señalado en el estatuto contractual en el artículo 21.1 que indica: “Metrosalud podrá contratar de manera directa , sin requerirse varias ofertas y sin tener en cuenta la cuantía del contrato, cuando vaya a realizar cualquiera de los siguientes contratos: …….10. los de suministro de medicamentos, insumos hospitalarios e insumos generales esenciales para la prestación del servicio”, para lo cual se escogió a COHAN por los múltiples beneficios que brindaba contratar con esta cooperativa el suministro de medicamentos y dispositivos médicos al proveer el mejor costo beneficio para la ESE Metrosalud. (según justificación del contrato) , Pero no se tuvo en cuenta para su selección que la misma cooperativa COHAN venia ejecutando el contrato 1395 de 2022 cuyo objeto es “Suministro de medicamentos y dispositivos médicos, y que registraba un incumplimiento promedio en el suministro de medicamentos en los primeros cuatro meses del año 2022 del 10% así: de enero a febrero del 9% y de marzo a abril 11% , respectivamente, situación que puede afectar la prestación de los servicios de salud al contratar con empresas que viene incumpliendo los productos pactados, denotando debilidades en la elaboración de los estudios previos, constituyéndose en una observación administrativa. </t>
    </r>
    <r>
      <rPr>
        <b/>
        <sz val="10"/>
        <color theme="1"/>
        <rFont val="Arial"/>
        <family val="2"/>
      </rPr>
      <t>Hallazgo Administrativo</t>
    </r>
  </si>
  <si>
    <r>
      <rPr>
        <b/>
        <sz val="10"/>
        <color theme="1"/>
        <rFont val="Arial"/>
        <family val="2"/>
      </rPr>
      <t>Diciembre 31  - 2022</t>
    </r>
    <r>
      <rPr>
        <sz val="10"/>
        <color theme="1"/>
        <rFont val="Arial"/>
        <family val="2"/>
      </rPr>
      <t xml:space="preserve">: Sin avance
</t>
    </r>
    <r>
      <rPr>
        <b/>
        <sz val="10"/>
        <color theme="1"/>
        <rFont val="Arial"/>
        <family val="2"/>
      </rPr>
      <t>Enero 2023:</t>
    </r>
    <r>
      <rPr>
        <sz val="10"/>
        <color theme="1"/>
        <rFont val="Arial"/>
        <family val="2"/>
      </rPr>
      <t xml:space="preserve"> Sin avance
</t>
    </r>
    <r>
      <rPr>
        <b/>
        <sz val="10"/>
        <color theme="1"/>
        <rFont val="Arial"/>
        <family val="2"/>
      </rPr>
      <t>Septiembre 2023</t>
    </r>
    <r>
      <rPr>
        <sz val="10"/>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10"/>
        <color theme="1"/>
        <rFont val="Arial"/>
        <family val="2"/>
      </rPr>
      <t>Febero 2024:</t>
    </r>
    <r>
      <rPr>
        <sz val="10"/>
        <color theme="1"/>
        <rFont val="Arial"/>
        <family val="2"/>
      </rPr>
      <t xml:space="preserve"> Se solicitò evidencia de las actuaciones realizadas, las cuales no fueron suministradas por los responsables del proceso.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Está ABIERTA en PAPEL DE TRABAJO PT 03-PF EVALUACIÓN PLAN DE MEJORAMIENTO de la contraloría. Observación Contraloría: La entidad a 31/12/2022 califica cumplimiento y efectividad en 95%. Por la calificación otorgada y al verificar que a enero de 2023 donde la entidad realizó el último seguimiento, aun no se encontró el cumplimiento de la acción, esta queda abierta y será analizada en futuras auditorias. Hallazgo que continua abierto por Superintendencia Nacional de Salud año 2022.
</t>
    </r>
    <r>
      <rPr>
        <b/>
        <sz val="10"/>
        <color theme="1"/>
        <rFont val="Arial"/>
        <family val="2"/>
      </rPr>
      <t>Julio 2024</t>
    </r>
    <r>
      <rPr>
        <sz val="10"/>
        <color theme="1"/>
        <rFont val="Arial"/>
        <family val="2"/>
      </rPr>
      <t xml:space="preserve">: Sin evidencias de avance en la acción de mejoramiento por parte de los responsables del cumplimiento.
</t>
    </r>
    <r>
      <rPr>
        <b/>
        <sz val="10"/>
        <color theme="1"/>
        <rFont val="Arial"/>
        <family val="2"/>
      </rPr>
      <t>Agosto 2024:</t>
    </r>
    <r>
      <rPr>
        <sz val="10"/>
        <color theme="1"/>
        <rFont val="Arial"/>
        <family val="2"/>
      </rPr>
      <t xml:space="preserve"> Pendiente valoracion de las evidencias por parte de la Contraloria Distrital. Cumplimiento: 100% - Efectividad 100%   
</t>
    </r>
    <r>
      <rPr>
        <b/>
        <sz val="10"/>
        <color theme="1"/>
        <rFont val="Arial"/>
        <family val="2"/>
      </rPr>
      <t>Septiembre 2024</t>
    </r>
    <r>
      <rPr>
        <sz val="10"/>
        <color theme="1"/>
        <rFont val="Arial"/>
        <family val="2"/>
      </rPr>
      <t xml:space="preserve">: Pendiente valoracion de las evidencias por parte de la Contraloria Distrital. Cumplimiento: 100% - Efectividad 100%   
</t>
    </r>
    <r>
      <rPr>
        <b/>
        <sz val="10"/>
        <color theme="1"/>
        <rFont val="Arial"/>
        <family val="2"/>
      </rPr>
      <t>Octubre 2024</t>
    </r>
    <r>
      <rPr>
        <sz val="10"/>
        <color theme="1"/>
        <rFont val="Arial"/>
        <family val="2"/>
      </rPr>
      <t xml:space="preserve">: Pendiente valoracion de las evidencias por parte de la Contraloria Distrital. Cumplimiento: 100% - Efectividad 100%     
</t>
    </r>
    <r>
      <rPr>
        <b/>
        <sz val="10"/>
        <color theme="1"/>
        <rFont val="Arial"/>
        <family val="2"/>
      </rPr>
      <t>Noviembre 2024</t>
    </r>
    <r>
      <rPr>
        <sz val="10"/>
        <color theme="1"/>
        <rFont val="Arial"/>
        <family val="2"/>
      </rPr>
      <t xml:space="preserve">: Pendiente valoracion de las evidencias por parte de la Contraloria Distrital. Cumplimiento: 100% - Efectividad 100%   
</t>
    </r>
    <r>
      <rPr>
        <b/>
        <sz val="10"/>
        <color theme="1"/>
        <rFont val="Arial"/>
        <family val="2"/>
      </rPr>
      <t>Diciembre 2024</t>
    </r>
    <r>
      <rPr>
        <sz val="10"/>
        <color theme="1"/>
        <rFont val="Arial"/>
        <family val="2"/>
      </rPr>
      <t xml:space="preserve">: Pendiente valoracion de las evidencias por parte de la Contraloria Distrital. Cumplimiento: 100% - Efectividad 100%  
</t>
    </r>
    <r>
      <rPr>
        <b/>
        <sz val="10"/>
        <color theme="1"/>
        <rFont val="Arial"/>
        <family val="2"/>
      </rPr>
      <t xml:space="preserve">Enero 2025: </t>
    </r>
    <r>
      <rPr>
        <sz val="10"/>
        <color theme="1"/>
        <rFont val="Arial"/>
        <family val="2"/>
      </rPr>
      <t xml:space="preserve">Pendiente valoración de las evidencias por parte de la Contraloria Distrital de Medellín.         
</t>
    </r>
    <r>
      <rPr>
        <b/>
        <sz val="10"/>
        <color theme="1"/>
        <rFont val="Arial"/>
        <family val="2"/>
      </rPr>
      <t>Febrero 2025:</t>
    </r>
    <r>
      <rPr>
        <sz val="10"/>
        <color theme="1"/>
        <rFont val="Arial"/>
        <family val="2"/>
      </rPr>
      <t xml:space="preserve"> Pendiente valoración de las evidencias por parte de la Contraloria Distrital de Medellín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 xml:space="preserve">
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 xml:space="preserve">Junio 2025: </t>
    </r>
    <r>
      <rPr>
        <sz val="10"/>
        <color theme="1"/>
        <rFont val="Arial"/>
        <family val="2"/>
      </rPr>
      <t xml:space="preserve">Actualmente la Contraloría Distrital de Medellín está realizando la auditoría para la vigencia 2024, y está realizando la verificación de las evidencias de esta acción. 
</t>
    </r>
    <r>
      <rPr>
        <b/>
        <sz val="10"/>
        <color theme="1"/>
        <rFont val="Arial"/>
        <family val="2"/>
      </rPr>
      <t>Julio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 xml:space="preserve">Agosto 2025: </t>
    </r>
    <r>
      <rPr>
        <sz val="10"/>
        <color theme="1"/>
        <rFont val="Arial"/>
        <family val="2"/>
      </rPr>
      <t xml:space="preserve">Posterior a la auditoría de gestión de la Contraloría Distrital de Medellín vigencia 2024, se está a la espera de los resultados del informe para el cierre del hallazgo.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 </t>
    </r>
    <r>
      <rPr>
        <sz val="10"/>
        <color theme="1"/>
        <rFont val="Arial"/>
        <family val="2"/>
      </rPr>
      <t xml:space="preserve">Verificado en Informe Definitivo Auditoria Financiera, de Gestión y Resultados vigencia 2024, con fecha de septiembre 2025.                                                                                                                                                                                       
</t>
    </r>
  </si>
  <si>
    <r>
      <rPr>
        <b/>
        <sz val="10"/>
        <color theme="1"/>
        <rFont val="Arial"/>
        <family val="2"/>
      </rPr>
      <t>Falta de oportunidad en la entrega de medicamentos.</t>
    </r>
    <r>
      <rPr>
        <sz val="10"/>
        <color theme="1"/>
        <rFont val="Arial"/>
        <family val="2"/>
      </rPr>
      <t xml:space="preserve"> Revisado el contrato 4835 de 2022, cuyo objeto es: suministro de medicamentos y dispositivos médicos”, entre los meses de mayo a agosto de 2022 el equipo auditor pudo evidenciar, que se viene incumpliendo el contrato en la entrega de medicamentos y dispositivos de manera reiterativa, en un 25%, toda vez que solo se ha recibido el 75% de los productos pactados en el contrato. </t>
    </r>
    <r>
      <rPr>
        <b/>
        <sz val="10"/>
        <color theme="1"/>
        <rFont val="Arial"/>
        <family val="2"/>
      </rPr>
      <t>Hallazgo Administrativo</t>
    </r>
  </si>
  <si>
    <r>
      <rPr>
        <b/>
        <sz val="10"/>
        <color theme="1"/>
        <rFont val="Arial"/>
        <family val="2"/>
      </rPr>
      <t>Diciembre 31  - 2022</t>
    </r>
    <r>
      <rPr>
        <sz val="10"/>
        <color theme="1"/>
        <rFont val="Arial"/>
        <family val="2"/>
      </rPr>
      <t xml:space="preserve">: Sin avance
</t>
    </r>
    <r>
      <rPr>
        <b/>
        <sz val="10"/>
        <color theme="1"/>
        <rFont val="Arial"/>
        <family val="2"/>
      </rPr>
      <t>Enero 2023</t>
    </r>
    <r>
      <rPr>
        <sz val="10"/>
        <color theme="1"/>
        <rFont val="Arial"/>
        <family val="2"/>
      </rPr>
      <t xml:space="preserve">: Sin avance
</t>
    </r>
    <r>
      <rPr>
        <b/>
        <sz val="10"/>
        <color theme="1"/>
        <rFont val="Arial"/>
        <family val="2"/>
      </rPr>
      <t>Septiembre 2023</t>
    </r>
    <r>
      <rPr>
        <sz val="10"/>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10"/>
        <color theme="1"/>
        <rFont val="Arial"/>
        <family val="2"/>
      </rPr>
      <t>Febrero 2024</t>
    </r>
    <r>
      <rPr>
        <sz val="10"/>
        <color theme="1"/>
        <rFont val="Arial"/>
        <family val="2"/>
      </rPr>
      <t xml:space="preserve">: se solicito evidencia de las actuaciones realiazadas, las cuales no fueron suministradas por los reposnsables del proceso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Agosto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Septiembre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Octubre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Noviembre 2024:</t>
    </r>
    <r>
      <rPr>
        <sz val="10"/>
        <color theme="1"/>
        <rFont val="Arial"/>
        <family val="2"/>
      </rPr>
      <t xml:space="preserve"> Seguimiento Control Interno y Evaluación: se evalúa las evidencias para la realización del seguimiento de los inventarios de los medicamentos y dispositivos médicos. Queda pendiente el seguimiento de cada uno de los en los 45 puntos de atención que tiene la ESE Metrosalud. Cumplimento del 30%
</t>
    </r>
    <r>
      <rPr>
        <b/>
        <sz val="10"/>
        <color theme="1"/>
        <rFont val="Arial"/>
        <family val="2"/>
      </rPr>
      <t>Diciembre 2024</t>
    </r>
    <r>
      <rPr>
        <sz val="10"/>
        <color theme="1"/>
        <rFont val="Arial"/>
        <family val="2"/>
      </rPr>
      <t xml:space="preserve">: Seguimiento Control Interno y Evaluación: se evalúa las evidencias para la realización del seguimiento de los inventarios de los medicamentos y dispositivos médicos. Queda pendiente el seguimiento de cada uno de los en los 45 puntos de atención que tiene la ESE Metrosalud. Cumplimento del 30%.
</t>
    </r>
    <r>
      <rPr>
        <b/>
        <sz val="10"/>
        <color theme="1"/>
        <rFont val="Arial"/>
        <family val="2"/>
      </rPr>
      <t xml:space="preserve">Enero 2025: </t>
    </r>
    <r>
      <rPr>
        <sz val="10"/>
        <color theme="1"/>
        <rFont val="Arial"/>
        <family val="2"/>
      </rPr>
      <t xml:space="preserve">Aún quedan evidencias pendientes por entregar por parte de los responsables del cumplimiento.
</t>
    </r>
    <r>
      <rPr>
        <b/>
        <sz val="10"/>
        <color theme="1"/>
        <rFont val="Arial"/>
        <family val="2"/>
      </rPr>
      <t>Febrero 2025:</t>
    </r>
    <r>
      <rPr>
        <sz val="10"/>
        <color theme="1"/>
        <rFont val="Arial"/>
        <family val="2"/>
      </rPr>
      <t xml:space="preserve"> Aún quedan evidencias pendientes por entregar por parte de los responsables del cumplimiento.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 xml:space="preserve">Junio 2025: </t>
    </r>
    <r>
      <rPr>
        <sz val="10"/>
        <color theme="1"/>
        <rFont val="Arial"/>
        <family val="2"/>
      </rPr>
      <t xml:space="preserve">Actualmente la Contraloría Distrital de Medellín está realizando la auditoría para la vigencia 2024, y está realizando la verificación de las evidencias de esta acción.
</t>
    </r>
    <r>
      <rPr>
        <b/>
        <sz val="10"/>
        <color theme="1"/>
        <rFont val="Arial"/>
        <family val="2"/>
      </rPr>
      <t>Julio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Agosto 2025:</t>
    </r>
    <r>
      <rPr>
        <sz val="10"/>
        <color theme="1"/>
        <rFont val="Arial"/>
        <family val="2"/>
      </rPr>
      <t xml:space="preserve"> Posterior a la auditoría de gestión de la Contraloría Distrital de Medellín vigencia 2024, se está a la espera de los resultados del informe para el cierre del hallazgo.
    </t>
    </r>
    <r>
      <rPr>
        <b/>
        <sz val="10"/>
        <color theme="1"/>
        <rFont val="Arial"/>
        <family val="2"/>
      </rPr>
      <t xml:space="preserve"> </t>
    </r>
    <r>
      <rPr>
        <sz val="10"/>
        <color theme="1"/>
        <rFont val="Arial"/>
        <family val="2"/>
      </rPr>
      <t xml:space="preserve">
</t>
    </r>
    <r>
      <rPr>
        <b/>
        <sz val="10"/>
        <color theme="1"/>
        <rFont val="Arial"/>
        <family val="2"/>
      </rPr>
      <t>Septiembre 2025</t>
    </r>
    <r>
      <rPr>
        <sz val="10"/>
        <color theme="1"/>
        <rFont val="Arial"/>
        <family val="2"/>
      </rPr>
      <t xml:space="preserve">: Se cierra esta acción de acuerdo con el informe definitivo de la Auditoria Financiera, de Gestión y Resultados vigencia 2024, emitido por la Contraloría Distrital de Medellín en septiembre de 2025.
</t>
    </r>
    <r>
      <rPr>
        <b/>
        <sz val="10"/>
        <color theme="1"/>
        <rFont val="Arial"/>
        <family val="2"/>
      </rPr>
      <t xml:space="preserve">ESTADO: CERRADA </t>
    </r>
    <r>
      <rPr>
        <sz val="10"/>
        <color theme="1"/>
        <rFont val="Arial"/>
        <family val="2"/>
      </rPr>
      <t xml:space="preserve">- Verificado en Informe Definitivo Auditoria Financiera, de Gestión y Resultados vigencia 2024, con fecha de septiembre 2025.
</t>
    </r>
  </si>
  <si>
    <r>
      <rPr>
        <b/>
        <sz val="10"/>
        <color theme="1"/>
        <rFont val="Arial"/>
        <family val="2"/>
      </rPr>
      <t>Suscripción de Acuerdo de Voluntades sin certificado de Disponibilidad Presupuestal</t>
    </r>
    <r>
      <rPr>
        <sz val="10"/>
        <color theme="1"/>
        <rFont val="Arial"/>
        <family val="2"/>
      </rPr>
      <t>. Analizado el acuerdo de voluntades suscrito con la E.S.E. Metrosalud y el médico Eugenio Antonio Restrepo, cuyo objeto es la ejecución del proyecto de vacunación extramural por concentración contra el SARSCOV-2 en el Municipio de Medellín, se pudo evidenciar que el mismo no contó con Certificado de Disponibilidad Presupuestal Previo, que garantizará la apropiación suficiente de los recursos y solamente fue soportado en una certificación de cuantía y origen de recursos expedida por la oficina asesora jurídica de la E.S.E Metrosalud, donde se estableció un valor aproximado de $4.800.000.000 solo para efectos de la constitución de pólizas, toda vez que los recursos que se invertirían en el  proyecto de vacunación, no eran recursos de la ESE Metrosalud sino que provenían de la Nación a través de la Unidad Nacional de Gestión de Riesgos y Desastres- Fondo Nacional Para la Gestión de Riesgo de Desastres- NGRD. Hallazgo Administrativo+D84:D85</t>
    </r>
  </si>
  <si>
    <r>
      <rPr>
        <b/>
        <sz val="10"/>
        <color theme="1"/>
        <rFont val="Arial"/>
        <family val="2"/>
      </rPr>
      <t>Diciembre 31  - 2022</t>
    </r>
    <r>
      <rPr>
        <sz val="10"/>
        <color theme="1"/>
        <rFont val="Arial"/>
        <family val="2"/>
      </rPr>
      <t xml:space="preserve">: Sin avance
</t>
    </r>
    <r>
      <rPr>
        <b/>
        <sz val="10"/>
        <color theme="1"/>
        <rFont val="Arial"/>
        <family val="2"/>
      </rPr>
      <t>Enero 2023:</t>
    </r>
    <r>
      <rPr>
        <sz val="10"/>
        <color theme="1"/>
        <rFont val="Arial"/>
        <family val="2"/>
      </rPr>
      <t xml:space="preserve"> se verificara el cumlimiento, despues de la fecha limte de cumplimiento de la acción
</t>
    </r>
    <r>
      <rPr>
        <b/>
        <sz val="10"/>
        <color theme="1"/>
        <rFont val="Arial"/>
        <family val="2"/>
      </rPr>
      <t>Septiembre 2023</t>
    </r>
    <r>
      <rPr>
        <sz val="10"/>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10"/>
        <color theme="1"/>
        <rFont val="Arial"/>
        <family val="2"/>
      </rPr>
      <t>Febrero 2024</t>
    </r>
    <r>
      <rPr>
        <sz val="10"/>
        <color theme="1"/>
        <rFont val="Arial"/>
        <family val="2"/>
      </rPr>
      <t xml:space="preserve">: Se solicitò evidencia de las actuaciones realiazadas, las cuales no fueron suministradas por los responsables del proceso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Agosto 2024:</t>
    </r>
    <r>
      <rPr>
        <sz val="10"/>
        <color theme="1"/>
        <rFont val="Arial"/>
        <family val="2"/>
      </rPr>
      <t xml:space="preserve"> Sin evidencia de avance en la acción de mejoramiento por parte de los responsables del cumplimiento. Cumplimiento: 0% -Efectividad 0%
</t>
    </r>
    <r>
      <rPr>
        <b/>
        <sz val="10"/>
        <color theme="1"/>
        <rFont val="Arial"/>
        <family val="2"/>
      </rPr>
      <t>Septiembre 2024:</t>
    </r>
    <r>
      <rPr>
        <sz val="10"/>
        <color theme="1"/>
        <rFont val="Arial"/>
        <family val="2"/>
      </rPr>
      <t xml:space="preserve"> Sin evidencia de avance en la acción de mejoramiento por parte de los responsables del cumplimiento. Cumplimiento: 0% -Efectividad 0%
</t>
    </r>
    <r>
      <rPr>
        <b/>
        <sz val="10"/>
        <color theme="1"/>
        <rFont val="Arial"/>
        <family val="2"/>
      </rPr>
      <t>Octubre 2024</t>
    </r>
    <r>
      <rPr>
        <sz val="10"/>
        <color theme="1"/>
        <rFont val="Arial"/>
        <family val="2"/>
      </rPr>
      <t xml:space="preserve">: Sin evidencia de avance en la acción de mejoramiento por parte de los responsables del cumplimiento. Cumplimiento: 0% -Efectividad 0%
</t>
    </r>
    <r>
      <rPr>
        <b/>
        <sz val="10"/>
        <color theme="1"/>
        <rFont val="Arial"/>
        <family val="2"/>
      </rPr>
      <t>Noviembre 2024</t>
    </r>
    <r>
      <rPr>
        <sz val="10"/>
        <color theme="1"/>
        <rFont val="Arial"/>
        <family val="2"/>
      </rPr>
      <t xml:space="preserve">: Sin evidencia de avance en la acción de mejoramiento por parte de los responsables del cumplimiento. Cumplimiento: 0% -Efectividad 0%
</t>
    </r>
    <r>
      <rPr>
        <b/>
        <sz val="10"/>
        <rFont val="Arial"/>
        <family val="2"/>
      </rPr>
      <t xml:space="preserve">Diciembre 2024: Sin evidencia de avance en la acción de mejoramiento por parte de los responsables del cumplimiento.
Enero 2025: Sin evidencia de avance en la acción de mejora por parte de los responsables del cumplimiento.
Febrero 2025: Sin evidencia de avance en la acción de mejora por parte de los responsables del cumplimiento.
Marzo 2025: </t>
    </r>
    <r>
      <rPr>
        <sz val="10"/>
        <rFont val="Arial"/>
        <family val="2"/>
      </rPr>
      <t xml:space="preserve">Se realizó seguimiento conjunto con la Contraloría Distrital de Medellín y ellos están evaluando las evidencias durante la Auditoría Financiera y de Gestión de la vigencia 2024   </t>
    </r>
    <r>
      <rPr>
        <sz val="10"/>
        <color theme="1"/>
        <rFont val="Arial"/>
        <family val="2"/>
      </rPr>
      <t xml:space="preserve">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Junio 2025:</t>
    </r>
    <r>
      <rPr>
        <sz val="10"/>
        <color theme="1"/>
        <rFont val="Arial"/>
        <family val="2"/>
      </rPr>
      <t xml:space="preserve"> Sin evidencia de avance de la acción de mejora por parte de los responsables del cumplimiento.
</t>
    </r>
    <r>
      <rPr>
        <b/>
        <sz val="10"/>
        <color theme="1"/>
        <rFont val="Arial"/>
        <family val="2"/>
      </rPr>
      <t>Julio 2025:</t>
    </r>
    <r>
      <rPr>
        <sz val="10"/>
        <color theme="1"/>
        <rFont val="Arial"/>
        <family val="2"/>
      </rPr>
      <t xml:space="preserve"> Sin evidencia de avance de la acción de mejora por parte de los responsables del cumplimiento.
</t>
    </r>
    <r>
      <rPr>
        <b/>
        <sz val="10"/>
        <color theme="1"/>
        <rFont val="Arial"/>
        <family val="2"/>
      </rPr>
      <t xml:space="preserve">Agosto 2025: </t>
    </r>
    <r>
      <rPr>
        <sz val="10"/>
        <color theme="1"/>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10"/>
        <color theme="1"/>
        <rFont val="Arial"/>
        <family val="2"/>
      </rPr>
      <t xml:space="preserve">Septiembre 2025: </t>
    </r>
    <r>
      <rPr>
        <sz val="10"/>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10"/>
        <color theme="1"/>
        <rFont val="Arial"/>
        <family val="2"/>
      </rPr>
      <t xml:space="preserve">
ESTADO: CERRADA -</t>
    </r>
    <r>
      <rPr>
        <sz val="10"/>
        <color theme="1"/>
        <rFont val="Arial"/>
        <family val="2"/>
      </rPr>
      <t xml:space="preserve"> Verificado en Informe Definitivo Auditoria Financiera, de Gestión y Resultados vigencia 2024, con fecha de septiembre 2025.
</t>
    </r>
  </si>
  <si>
    <r>
      <rPr>
        <b/>
        <sz val="10"/>
        <color theme="1"/>
        <rFont val="Arial"/>
        <family val="2"/>
      </rPr>
      <t xml:space="preserve">Carencia de reglamento, manual o procedimiento para el manejo de cajas menores. </t>
    </r>
    <r>
      <rPr>
        <sz val="10"/>
        <color theme="1"/>
        <rFont val="Arial"/>
        <family val="2"/>
      </rPr>
      <t xml:space="preserve">En la revisión realizada al manejo de las 5 cajas menores creadas por la E.S.E Metrosalud durante la vigencia 2021, cuatro (4) cajas menor derivadas de contratos interadministrativos y una (1) para los gastos de la Dirección Administrativa, el equipo auditor pudo constatar que no existe un reglamento general, manual o procedimiento interno para el manejo de caja menor que sea claro y detallado, que establezca los lineamientos generales y la metodología para el control de gastos y el adecuado manejo de los recursos asignados; por el contrario solo existe una resolución que se emite cada año por la cual se constituye dichas cajas menores. </t>
    </r>
    <r>
      <rPr>
        <b/>
        <sz val="10"/>
        <color theme="1"/>
        <rFont val="Arial"/>
        <family val="2"/>
      </rPr>
      <t>Hallazgo Administrativo</t>
    </r>
  </si>
  <si>
    <r>
      <rPr>
        <b/>
        <sz val="10"/>
        <color theme="1"/>
        <rFont val="Arial"/>
        <family val="2"/>
      </rPr>
      <t>Diciembre 31  - 2022:</t>
    </r>
    <r>
      <rPr>
        <sz val="10"/>
        <color theme="1"/>
        <rFont val="Arial"/>
        <family val="2"/>
      </rPr>
      <t xml:space="preserve"> Sin avance
</t>
    </r>
    <r>
      <rPr>
        <b/>
        <sz val="10"/>
        <color theme="1"/>
        <rFont val="Arial"/>
        <family val="2"/>
      </rPr>
      <t>Enero 2023</t>
    </r>
    <r>
      <rPr>
        <sz val="10"/>
        <color theme="1"/>
        <rFont val="Arial"/>
        <family val="2"/>
      </rPr>
      <t xml:space="preserve">: se verificara el cumlimiento, despues de la fecha limte de cumplimiento de la acción
</t>
    </r>
    <r>
      <rPr>
        <b/>
        <sz val="10"/>
        <color theme="1"/>
        <rFont val="Arial"/>
        <family val="2"/>
      </rPr>
      <t>Septiembre 2023</t>
    </r>
    <r>
      <rPr>
        <sz val="10"/>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10"/>
        <color theme="1"/>
        <rFont val="Arial"/>
        <family val="2"/>
      </rPr>
      <t>Febrero 2024</t>
    </r>
    <r>
      <rPr>
        <sz val="10"/>
        <color theme="1"/>
        <rFont val="Arial"/>
        <family val="2"/>
      </rPr>
      <t xml:space="preserve">: se solicito evidencia de las actuaciones realiazadas, las cuales no fueron suministradas por los responsables del proceso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Seguimiento Oficina Control Interno y Evaluación: Sin avance con respecto al seguimiento realizado 25/07/2024, se recuerda que para dar por cumplida la acción de mejora el PROCEDIMIENTO PAGOS POR CAJA MENOR debe estar publicado en el SGI Almera y debidamente socializado con el personal de interés. Se envía notificación a los responsables. cumplimiento 70%
</t>
    </r>
    <r>
      <rPr>
        <b/>
        <sz val="10"/>
        <color theme="1"/>
        <rFont val="Arial"/>
        <family val="2"/>
      </rPr>
      <t>Agosto 2024:</t>
    </r>
    <r>
      <rPr>
        <sz val="10"/>
        <color theme="1"/>
        <rFont val="Arial"/>
        <family val="2"/>
      </rPr>
      <t xml:space="preserve"> Seguimiento Oficina Control Interno y Evaluación: Sin avance con respecto al seguimiento realizado 25/07/2024, se recuerda que para dar por cumplida la acción de mejora el PROCEDIMIENTO PAGOS POR CAJA MENOR debe estar publicado en el SGI Almera y debidamente socializado con el personal de interés. Se envía notificación a los responsables. cumplimiento 70%
</t>
    </r>
    <r>
      <rPr>
        <b/>
        <sz val="10"/>
        <color theme="1"/>
        <rFont val="Arial"/>
        <family val="2"/>
      </rPr>
      <t>Septiembre 2024:</t>
    </r>
    <r>
      <rPr>
        <sz val="10"/>
        <color theme="1"/>
        <rFont val="Arial"/>
        <family val="2"/>
      </rPr>
      <t xml:space="preserve"> Seguimiento Oficina Control Interno y Evaluación: Sin avance con respecto al seguimiento realizado 25/07/2024, se recuerda que para dar por cumplida la acción de mejora el PROCEDIMIENTO PAGOS POR CAJA MENOR debe estar publicado en el SGI Almera y debidamente socializado con el personal de interés. Se envía notificación a los responsables. cumplimiento 70%
</t>
    </r>
    <r>
      <rPr>
        <b/>
        <sz val="10"/>
        <color theme="1"/>
        <rFont val="Arial"/>
        <family val="2"/>
      </rPr>
      <t>Octubre 2024:</t>
    </r>
    <r>
      <rPr>
        <sz val="10"/>
        <color theme="1"/>
        <rFont val="Arial"/>
        <family val="2"/>
      </rPr>
      <t xml:space="preserve"> Seguimiento Oficina Control Interno y Evaluación: Sin avance con respecto al seguimiento realizado 25/07/2024, se recuerda que para dar por cumplida la acción de mejora el PROCEDIMIENTO PAGOS POR CAJA MENOR debe estar publicado en el SGI Almera y debidamente socializado con el personal de interés. Se envía notificación a los responsables. cumplimiento 70%
</t>
    </r>
    <r>
      <rPr>
        <b/>
        <sz val="10"/>
        <color theme="1"/>
        <rFont val="Arial"/>
        <family val="2"/>
      </rPr>
      <t>Noviembre 2024</t>
    </r>
    <r>
      <rPr>
        <sz val="10"/>
        <color theme="1"/>
        <rFont val="Arial"/>
        <family val="2"/>
      </rPr>
      <t xml:space="preserve">: Seguimiento Oficina Control Interno y Evaluación: adjuntan borrador del PROCEDIMIENTO PAGOS POR CAJA MENOR, enviado el día 28 de noviembre, pero para dar por cumplida la acción de mejora el procedimiento debe estar publicado en el SGI Almera y debidamente socializado con el personal de interés. Se envía notificación a los responsables. Cumplimiento del 70%
</t>
    </r>
    <r>
      <rPr>
        <b/>
        <sz val="10"/>
        <color theme="1"/>
        <rFont val="Arial"/>
        <family val="2"/>
      </rPr>
      <t>Diciembre 2024:</t>
    </r>
    <r>
      <rPr>
        <sz val="10"/>
        <color theme="1"/>
        <rFont val="Arial"/>
        <family val="2"/>
      </rPr>
      <t xml:space="preserve"> Seguimiento Oficina Control Interno y Evaluación: adjuntan borrador del PROCEDIMIENTO PAGOS POR CAJA MENOR, enviado el día 28 de noviembre, pero para dar por cumplida la acción de mejora el procedimiento debe estar publicado en el SGI Almera y debidamente socializado con el personal de interés. Se envía notificación a los responsables. Cumplimiento del 70%.
</t>
    </r>
    <r>
      <rPr>
        <b/>
        <sz val="10"/>
        <color theme="1"/>
        <rFont val="Arial"/>
        <family val="2"/>
      </rPr>
      <t>Enero 2025:</t>
    </r>
    <r>
      <rPr>
        <sz val="10"/>
        <color theme="1"/>
        <rFont val="Arial"/>
        <family val="2"/>
      </rPr>
      <t xml:space="preserve"> Los reponsables adjuntaron evidencia de las acciones de mejora y queda pendiente completar esta evidencia con la socialización y despliegue a los interesados.
</t>
    </r>
    <r>
      <rPr>
        <b/>
        <sz val="10"/>
        <color theme="1"/>
        <rFont val="Arial"/>
        <family val="2"/>
      </rPr>
      <t xml:space="preserve">Febrero 2025: </t>
    </r>
    <r>
      <rPr>
        <sz val="10"/>
        <color theme="1"/>
        <rFont val="Arial"/>
        <family val="2"/>
      </rPr>
      <t xml:space="preserve">Los reponsables adjuntaron evidencia de las acciones de mejora y queda pendiente completar esta evidencia con la socialización y despliegue a los interesados.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Junio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 xml:space="preserve">Julio 2025: </t>
    </r>
    <r>
      <rPr>
        <sz val="10"/>
        <color theme="1"/>
        <rFont val="Arial"/>
        <family val="2"/>
      </rPr>
      <t xml:space="preserve">Actualmente la Contraloría Distrital de Medellín está realizando la auditoría para la vigencia 2024, y está realizando la verificación de las evidencias de esta acción.     
</t>
    </r>
    <r>
      <rPr>
        <b/>
        <sz val="10"/>
        <color theme="1"/>
        <rFont val="Arial"/>
        <family val="2"/>
      </rPr>
      <t xml:space="preserve">Agosto 2025: </t>
    </r>
    <r>
      <rPr>
        <sz val="10"/>
        <color theme="1"/>
        <rFont val="Arial"/>
        <family val="2"/>
      </rPr>
      <t xml:space="preserve">Posterior a la auditoría de gestión de la Contraloría Distrital de Medellín vigencia 2024, se está a la espera de los resultados del informe para el cierre del hallazgo.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t>
    </r>
    <r>
      <rPr>
        <sz val="10"/>
        <color theme="1"/>
        <rFont val="Arial"/>
        <family val="2"/>
      </rPr>
      <t xml:space="preserve"> Verificado en Informe Definitivo Auditoria Financiera, de Gestión y Resultados vigencia 2024, con fecha de septiembre 2025.
</t>
    </r>
  </si>
  <si>
    <r>
      <rPr>
        <b/>
        <sz val="10"/>
        <color theme="1"/>
        <rFont val="Arial"/>
        <family val="2"/>
      </rPr>
      <t>Incorrecta afectación de rubro presupuestal</t>
    </r>
    <r>
      <rPr>
        <sz val="10"/>
        <color theme="1"/>
        <rFont val="Arial"/>
        <family val="2"/>
      </rPr>
      <t>. En la revisión realizada a las cajas menores de la Oficina de Salud Pública, Gestión territorial, creadas mediante resoluciones 6197 del 08/03/2021 y 5882 del 14/01/2021 para la operación, manejo y control de los recursos correspondientes a los contratos interadministrativos 4600086937 de 2020 y 4600086936 de 2020 respectivamente, se pudo establecer que los pagos fueron por concepto de: “Reconocimiento económico apoyos comunitarios”, gastos imputados al rubro: 211010400101 - Comunicaciones y transporte, sin tener en cuenta que dicho gasto no guarda relación de causalidad con la destinación del rubro presupuestal, de acuerdo a lo establecido en la Resolución 5730 del 11/12/2020, por medio de la cual se liquida y se desagrega las partidas presupuestales de ingresos y gastos para la vigencia 2021 y define los conceptos del gasto para el rubro de Comunicaciones y transporte así: “Se cubre por este concepto los gastos de mensajería, transporte urbano, correos, telégrafos y otros medios de comunicación como internet, embalaje, acarreo y transporte de elementos o personas y pago de grúas”.</t>
    </r>
    <r>
      <rPr>
        <b/>
        <sz val="10"/>
        <color theme="1"/>
        <rFont val="Arial"/>
        <family val="2"/>
      </rPr>
      <t xml:space="preserve"> Hallazgo Administrativo</t>
    </r>
  </si>
  <si>
    <r>
      <rPr>
        <b/>
        <sz val="10"/>
        <color theme="1"/>
        <rFont val="Arial"/>
        <family val="2"/>
      </rPr>
      <t>Diciembre 31  - 2022</t>
    </r>
    <r>
      <rPr>
        <sz val="10"/>
        <color theme="1"/>
        <rFont val="Arial"/>
        <family val="2"/>
      </rPr>
      <t xml:space="preserve">: Sin avance
</t>
    </r>
    <r>
      <rPr>
        <b/>
        <sz val="10"/>
        <color theme="1"/>
        <rFont val="Arial"/>
        <family val="2"/>
      </rPr>
      <t>Enero 2023</t>
    </r>
    <r>
      <rPr>
        <sz val="10"/>
        <color theme="1"/>
        <rFont val="Arial"/>
        <family val="2"/>
      </rPr>
      <t xml:space="preserve">: se verificara el cumlimiento, despues de la fecha limte de cumplimiento de la acción
</t>
    </r>
    <r>
      <rPr>
        <b/>
        <sz val="10"/>
        <color theme="1"/>
        <rFont val="Arial"/>
        <family val="2"/>
      </rPr>
      <t>Septiembre 2023</t>
    </r>
    <r>
      <rPr>
        <sz val="10"/>
        <color theme="1"/>
        <rFont val="Arial"/>
        <family val="2"/>
      </rPr>
      <t xml:space="preserve">: Este hallazgo continua abierto de acuerdo con el Informe Definitivo de la Auditoría Financiera y de Gestión de la vigencia 2022, el cual al no la relaciona como cerrada y entonces se presume que esá abierta.
NOTA: Como resultado de la auditoria realizada por la contraloria en el 2022, el hallazgo siguio abierto ( pg 24-informe)
</t>
    </r>
    <r>
      <rPr>
        <b/>
        <sz val="10"/>
        <color theme="1"/>
        <rFont val="Arial"/>
        <family val="2"/>
      </rPr>
      <t>Febrero 2024</t>
    </r>
    <r>
      <rPr>
        <sz val="10"/>
        <color theme="1"/>
        <rFont val="Arial"/>
        <family val="2"/>
      </rPr>
      <t xml:space="preserve">: se solicito evidencia de las actuaciones realiazadas, las cuales no fueron suministradas por los reposnsables del proceso
</t>
    </r>
    <r>
      <rPr>
        <b/>
        <sz val="10"/>
        <color theme="1"/>
        <rFont val="Arial"/>
        <family val="2"/>
      </rPr>
      <t xml:space="preserve">
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 xml:space="preserve">
Julio 2024:</t>
    </r>
    <r>
      <rPr>
        <sz val="10"/>
        <color theme="1"/>
        <rFont val="Arial"/>
        <family val="2"/>
      </rPr>
      <t xml:space="preserve"> Actualmente los proyectos no cuentan con cajas menores, Se genero desde el mes de diciembre de año 2022 el oficio con radicado D-2498 y radicado en el Distrito 2022 10407306, donde informa a la Secretaria de Salud que no suspende los fondos de caja menor de los convenios. Cumplimiento: 0%, Efectividad 0%
</t>
    </r>
    <r>
      <rPr>
        <b/>
        <sz val="10"/>
        <color theme="1"/>
        <rFont val="Arial"/>
        <family val="2"/>
      </rPr>
      <t>Agosto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Septiembre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 xml:space="preserve">Octubre 2024: </t>
    </r>
    <r>
      <rPr>
        <sz val="10"/>
        <color theme="1"/>
        <rFont val="Arial"/>
        <family val="2"/>
      </rPr>
      <t xml:space="preserve">Sin evidencias de avance en la acción de mejoramiento por parte de los responsables del cumplimiento. Cumplimiento: 0% - Efectividad 0%   
</t>
    </r>
    <r>
      <rPr>
        <b/>
        <sz val="10"/>
        <color theme="1"/>
        <rFont val="Arial"/>
        <family val="2"/>
      </rPr>
      <t>Noviembre 2024:</t>
    </r>
    <r>
      <rPr>
        <sz val="10"/>
        <color theme="1"/>
        <rFont val="Arial"/>
        <family val="2"/>
      </rPr>
      <t xml:space="preserve"> Seguimiento Oficina Control Interno y Evaluación:  se evalúa la resolución 10818 del 05/01/2024, donde por medio de la cual se liquida y desagrega el presupuesto de ingresos y gastos de la vigencia fiscal, En este análisis se identificó que el seguimiento a la caja menor debe realizarse de forma más rigurosa a nivel institucional, implementando un sistema de control adicional que funcione como un filtro de segundo nivel. Este filtro garantizará mayor precisión y transparencia en la gestión de los recursos asignados. cumplimiento del 70%       
</t>
    </r>
    <r>
      <rPr>
        <b/>
        <sz val="10"/>
        <color theme="1"/>
        <rFont val="Arial"/>
        <family val="2"/>
      </rPr>
      <t>Diciembre 2024</t>
    </r>
    <r>
      <rPr>
        <sz val="10"/>
        <color theme="1"/>
        <rFont val="Arial"/>
        <family val="2"/>
      </rPr>
      <t xml:space="preserve">: Seguimiento Oficina Control Interno y Evaluación:  se evalúa la resolución 10818 del 05/01/2024, donde por medio de la cual se liquida y desagrega el presupuesto de ingresos y gastos de la vigencia fiscal, En este análisis se identificó que el seguimiento a la caja menor debe realizarse de forma más rigurosa a nivel institucional, implementando un sistema de control adicional que funcione como un filtro de segundo nivel. Este filtro garantizará mayor precisión y transparencia en la gestión de los recursos asignados. cumplimiento del 70%          
</t>
    </r>
    <r>
      <rPr>
        <b/>
        <sz val="10"/>
        <color theme="1"/>
        <rFont val="Arial"/>
        <family val="2"/>
      </rPr>
      <t xml:space="preserve">Enero 2025: </t>
    </r>
    <r>
      <rPr>
        <sz val="10"/>
        <color theme="1"/>
        <rFont val="Arial"/>
        <family val="2"/>
      </rPr>
      <t xml:space="preserve">Los reponsables adjuntaron evidencia de las acciones de mejora y queda pendiente completarla con la socialización y despliegue a los interesados del manual de caja menor.                                                                                                                                                                   
</t>
    </r>
    <r>
      <rPr>
        <b/>
        <sz val="10"/>
        <color theme="1"/>
        <rFont val="Arial"/>
        <family val="2"/>
      </rPr>
      <t>Febrero 2025:</t>
    </r>
    <r>
      <rPr>
        <sz val="10"/>
        <color theme="1"/>
        <rFont val="Arial"/>
        <family val="2"/>
      </rPr>
      <t xml:space="preserve"> Los reponsables adjuntaron evidencia de las acciones de mejora y queda pendiente completarla con la socialización y despliegue a los interesados del manual de caja menor.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Junio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Julio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 xml:space="preserve">Agosto 2025: </t>
    </r>
    <r>
      <rPr>
        <sz val="10"/>
        <color theme="1"/>
        <rFont val="Arial"/>
        <family val="2"/>
      </rPr>
      <t xml:space="preserve">Posterior a la auditoría de gestión de la Contraloría Distrital de Medellín vigencia 2024, se está a la espera de los resultados del informe para el cierre del hallazgo.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t>
    </r>
    <r>
      <rPr>
        <sz val="10"/>
        <color theme="1"/>
        <rFont val="Arial"/>
        <family val="2"/>
      </rPr>
      <t xml:space="preserve"> Verificado en Informe Definitivo Auditoria Financiera, de Gestión y Resultados vigencia 2024, con fecha de septiembre 2025.
</t>
    </r>
  </si>
  <si>
    <r>
      <rPr>
        <b/>
        <sz val="10"/>
        <color theme="1"/>
        <rFont val="Arial"/>
        <family val="2"/>
      </rPr>
      <t xml:space="preserve">Reconocimiento económico a través de caja menor a un mismo líder comunitario. </t>
    </r>
    <r>
      <rPr>
        <sz val="10"/>
        <color theme="1"/>
        <rFont val="Arial"/>
        <family val="2"/>
      </rPr>
      <t>En la revisión realizada a las cajas menores de la Oficina de Salud Pública, Gestión territorial, creadas para la operación manejo y control de los recursos correspondientes a contratos interadministrativos, se identificaron reconocimientos económicos a un mismo líder comunitario en diferentes proyectos, a pesar que en las obligaciones de los contratos interadministrativos establece claramente que el apoyo comunitario solo puede ejercer la función en un solo proyecto.</t>
    </r>
    <r>
      <rPr>
        <b/>
        <sz val="10"/>
        <color theme="1"/>
        <rFont val="Arial"/>
        <family val="2"/>
      </rPr>
      <t xml:space="preserve"> Hallazgo Administrativo</t>
    </r>
  </si>
  <si>
    <r>
      <t xml:space="preserve">2.Socializar el proceso documentado al 100% de los coordinadores de los programas de presupuesto participativo de los contratos interadministrativos suscritos entre la ESE Metrosalud con el Distrito de ciencia, tecnologia e innovación. 
</t>
    </r>
    <r>
      <rPr>
        <b/>
        <sz val="10"/>
        <rFont val="Arial"/>
        <family val="2"/>
      </rPr>
      <t>Evidencia ó producto a entregar:</t>
    </r>
    <r>
      <rPr>
        <sz val="10"/>
        <rFont val="Arial"/>
        <family val="2"/>
      </rPr>
      <t xml:space="preserve"> 
Registro de asistencia con instructivo socializado    </t>
    </r>
  </si>
  <si>
    <r>
      <t xml:space="preserve">3.Validar que el agente comunitario seleccionado no tenga otros contratos con la ESE, con este mismo objeto, tanto en secop como con el area de contratación de la ESE. 
</t>
    </r>
    <r>
      <rPr>
        <b/>
        <sz val="10"/>
        <rFont val="Arial"/>
        <family val="2"/>
      </rPr>
      <t>Evidencia ó producto a entregar:</t>
    </r>
    <r>
      <rPr>
        <sz val="10"/>
        <rFont val="Arial"/>
        <family val="2"/>
      </rPr>
      <t xml:space="preserve"> 
Certificado de dirección de contratación con listado de agentes comunitarios contratados.</t>
    </r>
  </si>
  <si>
    <r>
      <t xml:space="preserve">4.Celebrar contrato con agentes comunitarios para los programas de presupuesto participativo.  
</t>
    </r>
    <r>
      <rPr>
        <b/>
        <sz val="10"/>
        <rFont val="Arial"/>
        <family val="2"/>
      </rPr>
      <t>Evidencia ó producto a entregar:</t>
    </r>
    <r>
      <rPr>
        <sz val="10"/>
        <rFont val="Arial"/>
        <family val="2"/>
      </rPr>
      <t xml:space="preserve">    
Contrato</t>
    </r>
  </si>
  <si>
    <r>
      <rPr>
        <b/>
        <sz val="10"/>
        <color theme="1"/>
        <rFont val="Arial"/>
        <family val="2"/>
      </rPr>
      <t>Legalización de gastos realizados en vigencia anterior (2020)</t>
    </r>
    <r>
      <rPr>
        <sz val="10"/>
        <color theme="1"/>
        <rFont val="Arial"/>
        <family val="2"/>
      </rPr>
      <t xml:space="preserve">. Durante la revisión a la documentación que soporta los gastos realizados a través de la caja menor administrativa de la ESE Metrosalud en el período 2021, el equipo auditor encontró que, en el mes de enero de 2021, se legalizaron gastos por valor de $707.499 pesos, los cuales de acuerdo con los soportes y facturas fueron gastos realizados en el período 2020. </t>
    </r>
    <r>
      <rPr>
        <b/>
        <sz val="10"/>
        <color theme="1"/>
        <rFont val="Arial"/>
        <family val="2"/>
      </rPr>
      <t>Hallazgo Administrativo</t>
    </r>
  </si>
  <si>
    <r>
      <rPr>
        <b/>
        <sz val="10"/>
        <color theme="1"/>
        <rFont val="Arial"/>
        <family val="2"/>
      </rPr>
      <t>Diciembre 31  - 2022</t>
    </r>
    <r>
      <rPr>
        <sz val="10"/>
        <color theme="1"/>
        <rFont val="Arial"/>
        <family val="2"/>
      </rPr>
      <t xml:space="preserve">: Sin avance
</t>
    </r>
    <r>
      <rPr>
        <b/>
        <sz val="10"/>
        <color theme="1"/>
        <rFont val="Arial"/>
        <family val="2"/>
      </rPr>
      <t>Enero 2023</t>
    </r>
    <r>
      <rPr>
        <sz val="10"/>
        <color theme="1"/>
        <rFont val="Arial"/>
        <family val="2"/>
      </rPr>
      <t xml:space="preserve">: se verificara el cumlimiento, despues de la fecha limte de cumplimiento de la acción
</t>
    </r>
    <r>
      <rPr>
        <b/>
        <sz val="10"/>
        <color theme="1"/>
        <rFont val="Arial"/>
        <family val="2"/>
      </rPr>
      <t>Septiembre 2023</t>
    </r>
    <r>
      <rPr>
        <sz val="10"/>
        <color theme="1"/>
        <rFont val="Arial"/>
        <family val="2"/>
      </rPr>
      <t xml:space="preserve">: Este hallazgo continua abierto de acuerdo con el Informe Definitivo de la Auditoría Financiera y de Gestión de la vigencia 2022, el cual al no la relaciona como cerrada y entonces se presume que esá abierta.
</t>
    </r>
    <r>
      <rPr>
        <b/>
        <sz val="10"/>
        <color theme="1"/>
        <rFont val="Arial"/>
        <family val="2"/>
      </rPr>
      <t>Febrero 2024</t>
    </r>
    <r>
      <rPr>
        <sz val="10"/>
        <color theme="1"/>
        <rFont val="Arial"/>
        <family val="2"/>
      </rPr>
      <t xml:space="preserve">: se solicito evidencia de las actuaciones realiazadas, las cuales no fueron suministradas por los responsables del proceso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Agosto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Septiembre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Octubre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Noviembre 2024:</t>
    </r>
    <r>
      <rPr>
        <sz val="10"/>
        <color theme="1"/>
        <rFont val="Arial"/>
        <family val="2"/>
      </rPr>
      <t xml:space="preserve"> Seguimiento Oficina Control Interno y Evaluación: aun sin evidencias de avance en la ejecución de la acción de mejora. Se envía notificación a los responsables. cumplimiento de 0%
</t>
    </r>
    <r>
      <rPr>
        <b/>
        <sz val="10"/>
        <color theme="1"/>
        <rFont val="Arial"/>
        <family val="2"/>
      </rPr>
      <t>Diciembre 2024</t>
    </r>
    <r>
      <rPr>
        <sz val="10"/>
        <color theme="1"/>
        <rFont val="Arial"/>
        <family val="2"/>
      </rPr>
      <t xml:space="preserve">: Seguimiento Oficina Control Interno y Evaluación: aun sin evidencias de avance en la ejecución de la acción de mejora. Se envía notificación a los responsables. cumplimiento de 0%.
</t>
    </r>
    <r>
      <rPr>
        <b/>
        <sz val="10"/>
        <color theme="1"/>
        <rFont val="Arial"/>
        <family val="2"/>
      </rPr>
      <t>Enero 2025:</t>
    </r>
    <r>
      <rPr>
        <sz val="10"/>
        <color theme="1"/>
        <rFont val="Arial"/>
        <family val="2"/>
      </rPr>
      <t xml:space="preserve"> Sin evidencias de avance de la acción de mejora por parte de los responsables del cumplimiento.
</t>
    </r>
    <r>
      <rPr>
        <b/>
        <sz val="10"/>
        <color theme="1"/>
        <rFont val="Arial"/>
        <family val="2"/>
      </rPr>
      <t xml:space="preserve">Febrero 2025: </t>
    </r>
    <r>
      <rPr>
        <sz val="10"/>
        <color theme="1"/>
        <rFont val="Arial"/>
        <family val="2"/>
      </rPr>
      <t xml:space="preserve">Sin evidencias de avance de la acción de mejora por parte de los responsables del cumplimiento.
</t>
    </r>
    <r>
      <rPr>
        <b/>
        <sz val="10"/>
        <color theme="1"/>
        <rFont val="Arial"/>
        <family val="2"/>
      </rPr>
      <t xml:space="preserve">Marzo 2025: </t>
    </r>
    <r>
      <rPr>
        <sz val="10"/>
        <color theme="1"/>
        <rFont val="Arial"/>
        <family val="2"/>
      </rPr>
      <t xml:space="preserve">Se realizó seguimiento conjunto con la Contraloría Distrital de Medellín y ellos están evaluando las evidencias durante la Auditoría Financiera y de Gestión de la vigencia 2024.
</t>
    </r>
    <r>
      <rPr>
        <b/>
        <sz val="10"/>
        <color theme="1"/>
        <rFont val="Arial"/>
        <family val="2"/>
      </rPr>
      <t xml:space="preserve">Abril 2025: </t>
    </r>
    <r>
      <rPr>
        <sz val="10"/>
        <color theme="1"/>
        <rFont val="Arial"/>
        <family val="2"/>
      </rPr>
      <t xml:space="preserve">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Junio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Julio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Agosto 2025</t>
    </r>
    <r>
      <rPr>
        <sz val="10"/>
        <color theme="1"/>
        <rFont val="Arial"/>
        <family val="2"/>
      </rPr>
      <t xml:space="preserve">: Posterior a la auditoría de gestión de la Contraloría Distrital de Medellín vigencia 2024, se está a la espera de los resultados del informe para el cierre del hallazgo.
</t>
    </r>
    <r>
      <rPr>
        <b/>
        <sz val="10"/>
        <color theme="1"/>
        <rFont val="Arial"/>
        <family val="2"/>
      </rPr>
      <t xml:space="preserve">
Septiembre 2025: </t>
    </r>
    <r>
      <rPr>
        <sz val="10"/>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10"/>
        <color theme="1"/>
        <rFont val="Arial"/>
        <family val="2"/>
      </rPr>
      <t xml:space="preserve">
ESTADO: CERRADA -</t>
    </r>
    <r>
      <rPr>
        <sz val="10"/>
        <color theme="1"/>
        <rFont val="Arial"/>
        <family val="2"/>
      </rPr>
      <t xml:space="preserve"> Verificado en Informe Definitivo Auditoria Financiera, de Gestión y Resultados vigencia 2024, con fecha de septiembre 2025.
</t>
    </r>
  </si>
  <si>
    <r>
      <rPr>
        <b/>
        <sz val="10"/>
        <color theme="1"/>
        <rFont val="Arial"/>
        <family val="2"/>
      </rPr>
      <t>Debilidades en la facturación de la población pobre no asegurada – PPNA.</t>
    </r>
    <r>
      <rPr>
        <sz val="10"/>
        <color theme="1"/>
        <rFont val="Arial"/>
        <family val="2"/>
      </rPr>
      <t xml:space="preserve"> En la revisión realizada a la facturación derivada de los contratos interadministrativos suscritos por la ESE Metrosalud con El Distrito Especial de Ciencia Tecnología e Innovación de Medellín para la prestación de servicios de salud de primer nivel de complejidad con destino a la Población Pobre no Asegurada - PPNA, el equipo auditor evidenció las siguientes objeciones realizadas por la secretaría de salud de Medellín, las cuales no son subsanables y/o no fueron recobradas. </t>
    </r>
    <r>
      <rPr>
        <b/>
        <sz val="10"/>
        <color theme="1"/>
        <rFont val="Arial"/>
        <family val="2"/>
      </rPr>
      <t>El total de objeciones detalladas anteriormente ascienden a un valor de $1.613.217.587.  Hallazgo Administrativo y Fiscal</t>
    </r>
  </si>
  <si>
    <r>
      <t xml:space="preserve">Incumplimiento en la forma De Pago — Menor valor reconocido al contratista:
</t>
    </r>
    <r>
      <rPr>
        <sz val="10"/>
        <color theme="1"/>
        <rFont val="Arial"/>
        <family val="2"/>
      </rPr>
      <t xml:space="preserve">en la revisión realizada al contrato 3532 de 2022 por valor de $1.815.000.000 y cuyo objeto fue la "Prestación de servicios especializados en el proceso de Urología para realizar servicios de consulta externa especializada, urgencias, rondas, procedimientos e intervenciones quirúrgicas en la Unidad hospitalaria de Belén y/o en la UH donde la E.S.E. Metrosalud requiera de sus servicios", el equipo auditor seleccionó una muestra de los servicios objeto del contrato facturados por Metrosalud y evidenció lo siguiente:
• Procedimientos realizados por diferente vía de acceso que se facturaron a la entidad aseguradora pero no se le reconocieron al contratista: Hidrocelectomia facturas GEO2 2575632, GEO2 2621506.
• Procedimientos quirúrgicos realizados y facturados que se reconocieron a Uroservice por un menor valor, al pagar los derechos de anestesiólogo con el 70% del valor facturado a la entidad responsable de pago y no con el 100% como está pactado en el contrato
• El número de consultas especializadas reconocidas al contratista, es menor al número de las consultas especializadas facturadas por la Entidad a los diferentes aseguradores; de acuerdo con el informe detallado de facturación DEFA.
Con lo anterior se desconoce lo establecido en la cláusula séptima del contrato, que señala lo siguiente: "FORMA DE PAGO: METROSALUD pagará al Contratista, por los servicios efectivamente prestados.
TARIFAS
• Para los procedimientos quirúrgicos; la tarifa será la correspondiente al 70% del valor facturado por la E.S.E. METROSALUD a SAVIA SALUD en derechos de cirujano, materiales y derechos de sala y el 100% de lo facturado a SAVIA SALUD en derechos de anestesiólogo.
• Para la consulta especializada; la tarifa será de TREINTA MIL SETECIENTOS CINCUENTA Y CUATRO PESOS M/L ($30.754).
Los hechos evidenciados se presentaron por falta de controles y por deficiencias en el seguimiento técnico y financiero por parte de la supervisión, desconociendo los deberes como servidor público señalados en los numerales 1 y 11 deI Artículo 38 de la Ley 1952 de 2019.
Lo anterior puede conllevar a que a futuro el contratista haga uso de las acciones legales para reclamar el pago que no se le realizó y al cual tiene derecho generando mayores costos para la empresa. Por lo tanto, se determina un Hallazgo Administrativo con Presunta Incidencia Disciplinaria.
</t>
    </r>
  </si>
  <si>
    <r>
      <rPr>
        <b/>
        <sz val="10"/>
        <color theme="1"/>
        <rFont val="Arial"/>
        <family val="2"/>
      </rPr>
      <t>Febrero 2024</t>
    </r>
    <r>
      <rPr>
        <sz val="10"/>
        <color theme="1"/>
        <rFont val="Arial"/>
        <family val="2"/>
      </rPr>
      <t xml:space="preserve">: Se realizó seguimiento y se solicitò evidencias del avance a los responsables del proceso y no enviaron las acciónes de mejora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sin embargo, solicitaran la reformulación de la acción de mejora que existe a la fecha, porque consideran que no conduce a la mejora del hallazgo.
SE REFORMULARÁ ACCIÓN. Se requiere reformular en atención que la acción planteada no conduce a la mejora del hallazgo y no a atiende a la causa que dio origen al mismo. Cumplimiento: 0%, Efectividad 0%
</t>
    </r>
    <r>
      <rPr>
        <b/>
        <sz val="10"/>
        <color theme="1"/>
        <rFont val="Arial"/>
        <family val="2"/>
      </rPr>
      <t>Agosto 2024:</t>
    </r>
    <r>
      <rPr>
        <sz val="10"/>
        <color theme="1"/>
        <rFont val="Arial"/>
        <family val="2"/>
      </rPr>
      <t xml:space="preserve"> Evidencias de avance de la acción de mejora en un 60%, de los responsables del cumplimiento: Se realizan capacitaciones a los supervisores el rol y responsabilidades de la supervisión de contratos, con enfaisis en los supervisores de los contratos de la subgerencia de red en el Comité Técnico de Prestación de Servicios con Acta de Reunión / 0062023, asi como la modificación al procedemiento de contratacion de bienes y servicios (actualizado en Almera con fecha enero de 2024) donde la entidad se estableció el control y revisión por parte de la dirección de contratacion como punto de control y revision de estudios previos, posterior invitación o terminos de referencia y contrato, para así garantizar la congruencia en las condiciones establecidas desde la estructuación de cada uno de los procesos. 
Cumplimiento acciones: 60% - Efectividad 20%
</t>
    </r>
    <r>
      <rPr>
        <b/>
        <sz val="10"/>
        <color theme="1"/>
        <rFont val="Arial"/>
        <family val="2"/>
      </rPr>
      <t>Septiembre 2024</t>
    </r>
    <r>
      <rPr>
        <sz val="10"/>
        <color theme="1"/>
        <rFont val="Arial"/>
        <family val="2"/>
      </rPr>
      <t xml:space="preserve">: Seguimiento Oficina Control Interno y Evaluación: Pendiente evidencia de la realización de la nueva capacitación propuesta para 2024, la cual debe cubrir el 100% de los supervisores, además continúa pendiente la evidencia de que esta actividad de capacitación a los supervisores quede documentada con su periodicidad en el procedimiento gestión de la adquisición de bienes y servicios. Con respecto a la actividad 4 “En el caso de los servicios de tercerías, se requerirá rigurosamente que los servicios presuntamente prestados sean auditados inmediatamente que se realice la recepción de la factura, y que esta tarea se cumpla detenida y exhaustivamente contra la información de las agendas de prestación de servicios y procedimientos y los cuadros de turnos”, no se encuentra evidencia. Se notifica a los responsables.
</t>
    </r>
    <r>
      <rPr>
        <b/>
        <sz val="10"/>
        <color theme="1"/>
        <rFont val="Arial"/>
        <family val="2"/>
      </rPr>
      <t>Octubre 2024:</t>
    </r>
    <r>
      <rPr>
        <sz val="10"/>
        <color theme="1"/>
        <rFont val="Arial"/>
        <family val="2"/>
      </rPr>
      <t xml:space="preserve"> Seguimiento Oficina Control Interno y Evaluación: Pendiente evidencia de la realización de la nueva capacitación propuesta para 2024, la cual debe cubrir el 100% de los supervisores, además continúa pendiente la evidencia de que esta actividad de capacitación a los supervisores quede documentada con su periodicidad en el procedimiento gestión de la adquisición de bienes y servicios. Con respecto a la actividad 4 “En el caso de los servicios de tercerías, se requerirá rigurosamente que los servicios presuntamente prestados sean auditados inmediatamente que se realice la recepción de la factura, y que esta tarea se cumpla detenida y exhaustivamente contra la información de las agendas de prestación de servicios y procedimientos y los cuadros de turnos”, no se encuentra evidencia. Se notifica a los responsables.
</t>
    </r>
    <r>
      <rPr>
        <b/>
        <sz val="10"/>
        <color theme="1"/>
        <rFont val="Arial"/>
        <family val="2"/>
      </rPr>
      <t>Noviembre 2024</t>
    </r>
    <r>
      <rPr>
        <sz val="10"/>
        <color theme="1"/>
        <rFont val="Arial"/>
        <family val="2"/>
      </rPr>
      <t xml:space="preserve">:Seguimiento Oficina Control Interno y Evaluación: No se adjuntó evidencia que respalde las capacitaciones realizadas. Es necesario proporcionar información completa que permita evidenciar el cumplimiento del ciclo PHVA (Planear, Hacer, Verificar, Actuar). anexar la metodología empleada en las capacitaciones, incluir los recursos durante su desarrollo y adjuntar las memorias documentales generadas como resultado de las actividades realizadas. cumplimiento 60%.
</t>
    </r>
    <r>
      <rPr>
        <b/>
        <sz val="10"/>
        <color theme="1"/>
        <rFont val="Arial"/>
        <family val="2"/>
      </rPr>
      <t xml:space="preserve">Diciembre 2024: </t>
    </r>
    <r>
      <rPr>
        <sz val="10"/>
        <color theme="1"/>
        <rFont val="Arial"/>
        <family val="2"/>
      </rPr>
      <t xml:space="preserve">Seguimiento Oficina Control Interno y Evaluación: se evidencia la capacitación a los supervisores realizados en el mes de noviembre de 2024. Con respecto a la actividad 4 “En el caso de los servicios de tercerías, se requerirá rigurosamente que los servicios presuntamente prestados sean auditados inmediatamente que se realice la recepción de la factura, y que esta tarea se cumpla detenida y exhaustivamente contra la información de las agendas de prestación de servicios y procedimientos y los cuadros de turnos”, no se encuentra evidencia. Se notifica a los responsables. Cumplimiento del 80%.
</t>
    </r>
    <r>
      <rPr>
        <b/>
        <sz val="10"/>
        <color theme="1"/>
        <rFont val="Arial"/>
        <family val="2"/>
      </rPr>
      <t>Enero 2025:</t>
    </r>
    <r>
      <rPr>
        <sz val="10"/>
        <color theme="1"/>
        <rFont val="Arial"/>
        <family val="2"/>
      </rPr>
      <t xml:space="preserve"> Esta pendiente completar las evidencias de las acciones de mejora por parte de los reponsables del cumplimiento.
</t>
    </r>
    <r>
      <rPr>
        <b/>
        <sz val="10"/>
        <color theme="1"/>
        <rFont val="Arial"/>
        <family val="2"/>
      </rPr>
      <t>Febrero 2025</t>
    </r>
    <r>
      <rPr>
        <sz val="10"/>
        <color theme="1"/>
        <rFont val="Arial"/>
        <family val="2"/>
      </rPr>
      <t xml:space="preserve">: Esta pendiente completar las evidencias de las acciones de mejora por parte de los reponsables del cumplimiento.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Junio 2025</t>
    </r>
    <r>
      <rPr>
        <sz val="10"/>
        <color theme="1"/>
        <rFont val="Arial"/>
        <family val="2"/>
      </rPr>
      <t xml:space="preserve">: La Contraloría Distrital solicitó replantear esta acción de mejora por que no va encaminada a subsanar el hallazgo.
</t>
    </r>
    <r>
      <rPr>
        <b/>
        <sz val="10"/>
        <color theme="1"/>
        <rFont val="Arial"/>
        <family val="2"/>
      </rPr>
      <t>Julio 2025:</t>
    </r>
    <r>
      <rPr>
        <sz val="10"/>
        <color theme="1"/>
        <rFont val="Arial"/>
        <family val="2"/>
      </rPr>
      <t xml:space="preserve"> La Contraloría Distrital solicitó replantear esta acción de mejora por que no va encaminada a subsanar el hallazgo.
</t>
    </r>
    <r>
      <rPr>
        <b/>
        <sz val="10"/>
        <color theme="1"/>
        <rFont val="Arial"/>
        <family val="2"/>
      </rPr>
      <t>Agosto 2025</t>
    </r>
    <r>
      <rPr>
        <sz val="10"/>
        <color theme="1"/>
        <rFont val="Arial"/>
        <family val="2"/>
      </rPr>
      <t xml:space="preserve">: Posterior a la auditoría de gestión de la Contraloría Distrital de Medellín vigencia 2024, se está a la espera de los resultados del informe para el cierre del hallazgo.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 </t>
    </r>
    <r>
      <rPr>
        <sz val="10"/>
        <color theme="1"/>
        <rFont val="Arial"/>
        <family val="2"/>
      </rPr>
      <t xml:space="preserve">Verificado en Informe Definitivo Auditoria Financiera, de Gestión y Resultados vigencia 2024, con fecha de septiembre 2025.
</t>
    </r>
  </si>
  <si>
    <r>
      <rPr>
        <b/>
        <sz val="10"/>
        <color theme="1"/>
        <rFont val="Arial"/>
        <family val="2"/>
      </rPr>
      <t>Febrero 2024</t>
    </r>
    <r>
      <rPr>
        <sz val="10"/>
        <color theme="1"/>
        <rFont val="Arial"/>
        <family val="2"/>
      </rPr>
      <t xml:space="preserve">: Se realizò seguimiento y se solicitò evidencias del avance a los responsables del proceso y no enviaron las acciónes de mejora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Se ajustó el formato de informe de supervisión Anexo 3 PA03 FR 06, que se actualiza en su última version V3 vigente a partir del 04/01/2023 y en el que se incluyeron, seguimiento a cada una de las obligaciones contractuales y siguienmiento y balance financiero del contrato. Cumplimiento: 100%, Efectividad 100%
</t>
    </r>
    <r>
      <rPr>
        <b/>
        <sz val="10"/>
        <color theme="1"/>
        <rFont val="Arial"/>
        <family val="2"/>
      </rPr>
      <t>Agosto 2024</t>
    </r>
    <r>
      <rPr>
        <sz val="10"/>
        <color theme="1"/>
        <rFont val="Arial"/>
        <family val="2"/>
      </rPr>
      <t xml:space="preserve">: Pendiente valoracion de las evidencias por parte de la Contraloria Distrital.  Cumplimiento: 100% - Efectividad 100%
</t>
    </r>
    <r>
      <rPr>
        <b/>
        <sz val="10"/>
        <color theme="1"/>
        <rFont val="Arial"/>
        <family val="2"/>
      </rPr>
      <t>Septiembre 2024:</t>
    </r>
    <r>
      <rPr>
        <sz val="10"/>
        <color theme="1"/>
        <rFont val="Arial"/>
        <family val="2"/>
      </rPr>
      <t xml:space="preserve"> Pendiente valoracion de las evidencias por parte de la Contraloria Distrital.  Cumplimiento: 100% - Efectividad 100%
</t>
    </r>
    <r>
      <rPr>
        <b/>
        <sz val="10"/>
        <color theme="1"/>
        <rFont val="Arial"/>
        <family val="2"/>
      </rPr>
      <t>Octubre 2024:</t>
    </r>
    <r>
      <rPr>
        <sz val="10"/>
        <color theme="1"/>
        <rFont val="Arial"/>
        <family val="2"/>
      </rPr>
      <t xml:space="preserve"> Pendiente valoracion de las evidencias por parte de la Contraloria Distrital.  Cumplimiento: 100% - Efectividad 100%
</t>
    </r>
    <r>
      <rPr>
        <b/>
        <sz val="10"/>
        <color theme="1"/>
        <rFont val="Arial"/>
        <family val="2"/>
      </rPr>
      <t>Noviembre 2024</t>
    </r>
    <r>
      <rPr>
        <sz val="10"/>
        <color theme="1"/>
        <rFont val="Arial"/>
        <family val="2"/>
      </rPr>
      <t xml:space="preserve">: Pendiente valoracion de las evidencias por parte de la Contraloria Distrital.  Cumplimiento: 100% - Efectividad 100%
</t>
    </r>
    <r>
      <rPr>
        <b/>
        <sz val="10"/>
        <color theme="1"/>
        <rFont val="Arial"/>
        <family val="2"/>
      </rPr>
      <t>Diciembre 2025</t>
    </r>
    <r>
      <rPr>
        <sz val="10"/>
        <color theme="1"/>
        <rFont val="Arial"/>
        <family val="2"/>
      </rPr>
      <t xml:space="preserve">: Pendiente valoración de las evidencias por parte de la Contraloria Distrital.
</t>
    </r>
    <r>
      <rPr>
        <b/>
        <sz val="10"/>
        <color theme="1"/>
        <rFont val="Arial"/>
        <family val="2"/>
      </rPr>
      <t>Enero 2025:</t>
    </r>
    <r>
      <rPr>
        <sz val="10"/>
        <color theme="1"/>
        <rFont val="Arial"/>
        <family val="2"/>
      </rPr>
      <t xml:space="preserve"> Pendiente valoración de las evidencias por parte de la Contraloria Distrital de Medellín.
</t>
    </r>
    <r>
      <rPr>
        <b/>
        <sz val="10"/>
        <color theme="1"/>
        <rFont val="Arial"/>
        <family val="2"/>
      </rPr>
      <t>Febrero 2025</t>
    </r>
    <r>
      <rPr>
        <sz val="10"/>
        <color theme="1"/>
        <rFont val="Arial"/>
        <family val="2"/>
      </rPr>
      <t xml:space="preserve">: Pendiente valoración de las evidencias por parte de la Contraloria Distrital de Medellín.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 xml:space="preserve">Junio 2025: </t>
    </r>
    <r>
      <rPr>
        <sz val="10"/>
        <color theme="1"/>
        <rFont val="Arial"/>
        <family val="2"/>
      </rPr>
      <t xml:space="preserve">Actualmente la Contraloría Distrital de Medellín está realizando la auditoría para la vigencia 2024, y está realizando la verificación de las evidencias de esta acción.
</t>
    </r>
    <r>
      <rPr>
        <b/>
        <sz val="10"/>
        <color theme="1"/>
        <rFont val="Arial"/>
        <family val="2"/>
      </rPr>
      <t>Julio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 xml:space="preserve">Agosto 2025: </t>
    </r>
    <r>
      <rPr>
        <sz val="10"/>
        <color theme="1"/>
        <rFont val="Arial"/>
        <family val="2"/>
      </rPr>
      <t xml:space="preserve">Posterior a la auditoría de gestión de la Contraloría Distrital de Medellín vigencia 2024, se está a la espera de los resultados del informe para el cierre del hallazgo.  
</t>
    </r>
    <r>
      <rPr>
        <b/>
        <sz val="10"/>
        <color theme="1"/>
        <rFont val="Arial"/>
        <family val="2"/>
      </rPr>
      <t xml:space="preserve">Septiembre 2025: </t>
    </r>
    <r>
      <rPr>
        <sz val="10"/>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10"/>
        <color theme="1"/>
        <rFont val="Arial"/>
        <family val="2"/>
      </rPr>
      <t xml:space="preserve">
ESTADO: CERRADA - </t>
    </r>
    <r>
      <rPr>
        <sz val="10"/>
        <color theme="1"/>
        <rFont val="Arial"/>
        <family val="2"/>
      </rPr>
      <t>Verificado en Informe Definitivo Auditoria Financiera, de Gestión y Resultados vigencia 2024, con fecha de septiembre 2025.</t>
    </r>
  </si>
  <si>
    <r>
      <rPr>
        <b/>
        <sz val="10"/>
        <color theme="1"/>
        <rFont val="Arial"/>
        <family val="2"/>
      </rPr>
      <t>Febrero 2024</t>
    </r>
    <r>
      <rPr>
        <sz val="10"/>
        <color theme="1"/>
        <rFont val="Arial"/>
        <family val="2"/>
      </rPr>
      <t xml:space="preserve">: Se realizò seguimiento y se solicitò evidencias del avance a los responsables del proceso y no enviaron las acciónes de mejora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Agosto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Septiembre 2024</t>
    </r>
    <r>
      <rPr>
        <sz val="10"/>
        <color theme="1"/>
        <rFont val="Arial"/>
        <family val="2"/>
      </rPr>
      <t xml:space="preserve">: Seguimiento Oficina Control Interno y Evaluación: aun sin evidencias de avance en la ejecución de la acción de mejora. Se adjunta a la Dirección de Venta de Servicios entre los responsables (según lo registrado en Seguimiento realizado por el Subgerente de Red de Servicios el 29/07/2024). Se Envía notificación a los responsables.
</t>
    </r>
    <r>
      <rPr>
        <b/>
        <sz val="10"/>
        <color theme="1"/>
        <rFont val="Arial"/>
        <family val="2"/>
      </rPr>
      <t>Octubre 2024</t>
    </r>
    <r>
      <rPr>
        <sz val="10"/>
        <color theme="1"/>
        <rFont val="Arial"/>
        <family val="2"/>
      </rPr>
      <t xml:space="preserve">: Sin evidencias de avance en la acción de mejoramiento por parte de los responsables del cumplimiento.  Cumplimiento: 0% - Efectividad 0%. Se Envía notificación a los responsables
</t>
    </r>
    <r>
      <rPr>
        <b/>
        <sz val="10"/>
        <color theme="1"/>
        <rFont val="Arial"/>
        <family val="2"/>
      </rPr>
      <t>Noviembre 2024</t>
    </r>
    <r>
      <rPr>
        <sz val="10"/>
        <color theme="1"/>
        <rFont val="Arial"/>
        <family val="2"/>
      </rPr>
      <t xml:space="preserve">: Sin evidencias de avance en la acción de mejoramiento por parte de los responsables del cumplimiento.  Cumplimiento: 0% - Efectividad 0%. Se Envía notificación a los responsables.
</t>
    </r>
    <r>
      <rPr>
        <b/>
        <sz val="10"/>
        <color theme="1"/>
        <rFont val="Arial"/>
        <family val="2"/>
      </rPr>
      <t>Diciembre 2024</t>
    </r>
    <r>
      <rPr>
        <sz val="10"/>
        <color theme="1"/>
        <rFont val="Arial"/>
        <family val="2"/>
      </rPr>
      <t xml:space="preserve">:  Sin evidencias de avance en la acción de mejoramiento por parte de los responsables del cumplimiento.  Cumplimiento: 0% - Efectividad 0%. Se Envía notificación a los responsables.
</t>
    </r>
    <r>
      <rPr>
        <b/>
        <sz val="10"/>
        <color theme="1"/>
        <rFont val="Arial"/>
        <family val="2"/>
      </rPr>
      <t>Enero 2025:</t>
    </r>
    <r>
      <rPr>
        <sz val="10"/>
        <color theme="1"/>
        <rFont val="Arial"/>
        <family val="2"/>
      </rPr>
      <t xml:space="preserve"> Sin evidencias de avance en la acción de mejoramiento por parte de los responsables del cumplimiento.  
</t>
    </r>
    <r>
      <rPr>
        <b/>
        <sz val="10"/>
        <color theme="1"/>
        <rFont val="Arial"/>
        <family val="2"/>
      </rPr>
      <t>Febrero 2025:</t>
    </r>
    <r>
      <rPr>
        <sz val="10"/>
        <color theme="1"/>
        <rFont val="Arial"/>
        <family val="2"/>
      </rPr>
      <t xml:space="preserve"> Sin evidencias de avance en la acción de mejoramiento por parte de los responsables del cumplimiento.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Junio 2025:</t>
    </r>
    <r>
      <rPr>
        <sz val="10"/>
        <color theme="1"/>
        <rFont val="Arial"/>
        <family val="2"/>
      </rPr>
      <t xml:space="preserve"> Sin avance de la evidencia de esta acción de mejora por parte de los responsables del cumplimiento.
</t>
    </r>
    <r>
      <rPr>
        <b/>
        <sz val="10"/>
        <color theme="1"/>
        <rFont val="Arial"/>
        <family val="2"/>
      </rPr>
      <t>Julio 2025:</t>
    </r>
    <r>
      <rPr>
        <sz val="10"/>
        <color theme="1"/>
        <rFont val="Arial"/>
        <family val="2"/>
      </rPr>
      <t xml:space="preserve"> Sin avance de la evidencia de esta acción de mejora por parte de los responsables del cumplimiento.
</t>
    </r>
    <r>
      <rPr>
        <b/>
        <sz val="10"/>
        <color theme="1"/>
        <rFont val="Arial"/>
        <family val="2"/>
      </rPr>
      <t xml:space="preserve">Agosto 2025: </t>
    </r>
    <r>
      <rPr>
        <sz val="10"/>
        <color theme="1"/>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10"/>
        <color theme="1"/>
        <rFont val="Arial"/>
        <family val="2"/>
      </rPr>
      <t xml:space="preserve">
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 </t>
    </r>
    <r>
      <rPr>
        <sz val="10"/>
        <color theme="1"/>
        <rFont val="Arial"/>
        <family val="2"/>
      </rPr>
      <t xml:space="preserve">Verificado en Informe Definitivo Auditoria Financiera, de Gestión y Resultados vigencia 2024, con fecha de septiembre 2025.
</t>
    </r>
  </si>
  <si>
    <r>
      <t xml:space="preserve">Mayor valor paqado — Debilidades en la supervisión y en el área de tesorería:
</t>
    </r>
    <r>
      <rPr>
        <sz val="10"/>
        <color theme="1"/>
        <rFont val="Arial"/>
        <family val="2"/>
      </rPr>
      <t>revisado el contrato N°3532 de 2022 por valor de $1.815.000.000 y cuyo objeto fue la "Prestación de servicios especializados en el proceso de Urología para realizar servicios de consulta externa especializada, urgencias, rondas, procedimientos e intervenciones quirúrgicas en la Unidad hospitalaria de Belén yio en la UH donde la E.S.E. Metrosalud requiera de sus servicios", se encontraron las siguientes inconsistencias en los pagos realizados al proveedor así:
a) Se autorizó el pago de la factura FV-290 cuyo valor fue $20.789.704 por servicios prestados en el mes de octubre y que corresponde a 676 consultas de medicina especializada (Urología), factura cancelada a través de la orden de pago No. TPGE 306186 del 30 de enero de 2023, sin embargo, al verificar las consultas efectivamente prestadas en el mismo período en el detalle de facturación (DEFA Cubo) y en los registros Individuales de prestación de servicios de salud — RIPS, se encontró que las consultas realizadas por la E.S.E. Metrosalud y facturadas fueron solo 650; es decir que se le canceló al proveedor 26 consultas de más que equivalen a un valor de $799.604 de acuerdo con la tarifa pactada en el contrato que fue de $30.754 para cada consulta, incumpliendo con lo anterior la cláusula séptima del contrato forma de pago que estipula que; "METROSALUD pagará al contratista, por los servicios efectivamente prestados..." Lo anterior obedeció a debilidades en el seguimiento y control por parte del supervisor durante la ejecución del contrato.
b) Por falta de controles efectivos en el área de tesorería al momento de realizar los pagos, se encontró valores cancelados al proveedor por un mayor valor los cuales suman $30.503.959, en estos pagos no se tuvo en cuenta el valor a pagar de la obligación y los valores a descontar por glosas luego de la auditoría realizada por el supervisor sustentadas con notas crédito emitidas por el proveedor, incumpliendo lo establecido en el procedimiento ejecución de pagos código PAO5 PR 49 en las tareas 21 que establece: "recibir y verificar las obligaciones por pagar del período validadas por el Auxiliar Administrativo (Pagos) y autorizadas por el Líder Programa Tesorería" y en la tarea 23 "verificar que el valor de la cuenta de cobro corresponda con el pago realizado, cada vez que se vaya a ejecutar un pago. En caso de que no se correspondan, ajustar la orden de pago e imprimirla nuevamente". 
Lo anterior se explica en el siguiente cuadro:
Las situaciones descritas, llevaron a que se realizaran mayores pagos al contratista, lo que se constituye en un presunto detrimento patrimonial por la supuesta violación del principio de la gestión fiscal de la eficiencia ARTICULO 3 del Decreto 403 de 2020 que reza: "principios de la vigilancia y el control fiscal. La vigilancia y el control fiscal se fundamentan en los siguientes principios:
a) Eficiencia: en virtud de este principio, se debe buscar la máxima racionalidad en la relación costo-beneficio en el uso del recurso público, de manera que la gestión fiscal debe propender por maximizar los resultados, con costos iguales o menores.
Además de incumplir con lo preceptuado en el inciso 1 del artículo 84 de la ley 1474 de 2011, que dispone: "ARTÍCULO 84. Facultades y deberes de los supervisores y los interventores. La supervisión e interventoría contractual implica el seguimiento al ejercicio del cumplimiento obligacional por la entidad contratante sobre las obligaciones a cargo del contratista", en concordancia con el literal D del numeral 3 del manual de supervisión e interventoría de la E.S.E. Metrosalud que establece:
"De las Funciones Financieras: Revisar y autorizar el pago a los contratistas de acuerdo con la forma de pago pactada en el contrato", e incurrir en los deberes como servidor público señalado en el numeral 1 del Artículo 38 de la Ley 1952 de 2019.
Por los dos hechos mencionados, se establece una observación administrativa con presunta incidencia disciplinaria y fiscal inicialmente valorada en $31.303.563 Treinta y un millones trescientos tres mil quinientos sesenta y tres pesos, de los cuales se aceptó la explicación aportada por el sujeto de control mediante radicado R 202300002615- R4801 debido a que se resolvió el mayor valor pagado de $30.503.959, quedando un valor de $799.604 que fueron pagados de más al proveedor. Por lo tanto, se configura un Hallazgo con Presunta Incidencia Disciplinaria y Fiscal por valor de $799.604.</t>
    </r>
    <r>
      <rPr>
        <b/>
        <sz val="10"/>
        <color theme="1"/>
        <rFont val="Arial"/>
        <family val="2"/>
      </rPr>
      <t xml:space="preserve">
</t>
    </r>
  </si>
  <si>
    <r>
      <rPr>
        <b/>
        <sz val="10"/>
        <color theme="1"/>
        <rFont val="Arial"/>
        <family val="2"/>
      </rPr>
      <t>Febrero 2024</t>
    </r>
    <r>
      <rPr>
        <sz val="10"/>
        <color theme="1"/>
        <rFont val="Arial"/>
        <family val="2"/>
      </rPr>
      <t xml:space="preserve">: Se realizò seguimiento y se solicitò evidencias del avance a los responsables del proceso y no enviaron las acciónes de mejora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Agosto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Septiembre 2024</t>
    </r>
    <r>
      <rPr>
        <sz val="10"/>
        <color theme="1"/>
        <rFont val="Arial"/>
        <family val="2"/>
      </rPr>
      <t xml:space="preserve">: Seguimiento Oficina Control Interno y Evaluación: Se evalúa las siguientes evidencias donde se realiza puntos de control para garantizar el pago al contratista por los servicios prestados a:
- Cruce de los servicios prestados y facturados por el contratista (Agenda urología de los meses de julio y agosto de 2024).
- Cruce de servicios generada en los DEFA que se obtiene del aplicativo Safix, ya que estos datos obtenidos en DEFA reporta lo realmente facturado a las entidades aseguradoras (Auditoria Ureservice del mes de Junio).
- Cruce del procedimiento quirúrgico con la auditoría realizada y suministrada por el Auditor médico de la ESE, de la subgerencia administrativa y financiera (Auditoria Cxs Urología de los meses de enero a agosto de 2024) con un cumplimiento del 50%.
</t>
    </r>
    <r>
      <rPr>
        <b/>
        <sz val="10"/>
        <color theme="1"/>
        <rFont val="Arial"/>
        <family val="2"/>
      </rPr>
      <t>Octubre 2024</t>
    </r>
    <r>
      <rPr>
        <sz val="10"/>
        <color theme="1"/>
        <rFont val="Arial"/>
        <family val="2"/>
      </rPr>
      <t xml:space="preserve">: Seguimiento Oficina Control Interno y Evaluación: Se evalúa las siguientes evidencias donde se realiza puntos de control para garantizar el pago al contratista por los servicios prestados a:
- Cruce de los servicios prestados y facturados por el contratista (Agenda urología de los meses de julio y agosto de 2024).
- Cruce de servicios generada en los DEFA que se obtiene del aplicativo Safix, ya que estos datos obtenidos en DEFA reporta lo realmente facturado a las entidades aseguradoras (Auditoria Ureservice del mes de Junio).
- Cruce del procedimiento quirúrgico con la auditoría realizada y suministrada por el Auditor médico de la ESE, de la subgerencia administrativa y financiera (Auditoria Cxs Urología de los meses de enero a agosto de 2024) con un cumplimiento del 50%.
</t>
    </r>
    <r>
      <rPr>
        <b/>
        <sz val="10"/>
        <color theme="1"/>
        <rFont val="Arial"/>
        <family val="2"/>
      </rPr>
      <t>Noviembre 2024:</t>
    </r>
    <r>
      <rPr>
        <sz val="10"/>
        <color theme="1"/>
        <rFont val="Arial"/>
        <family val="2"/>
      </rPr>
      <t xml:space="preserve"> Seguimiento Oficina Control Interno y Evaluación: Sin evidencias de avance en la acción de mejoramiento por parte de los responsables del cumplimiento. Cumplimiento: 50% -Efectividad 50%
</t>
    </r>
    <r>
      <rPr>
        <b/>
        <sz val="10"/>
        <color theme="1"/>
        <rFont val="Arial"/>
        <family val="2"/>
      </rPr>
      <t>Diciembre 2024:</t>
    </r>
    <r>
      <rPr>
        <sz val="10"/>
        <color theme="1"/>
        <rFont val="Arial"/>
        <family val="2"/>
      </rPr>
      <t xml:space="preserve"> Seguimiento Oficina Control Interno y Evaluación: Sin evidencias de avance en la acción de mejoramiento por parte de los responsables del cumplimiento. Cumplimiento: 50% -Efectividad 50%.
</t>
    </r>
    <r>
      <rPr>
        <b/>
        <sz val="10"/>
        <color theme="1"/>
        <rFont val="Arial"/>
        <family val="2"/>
      </rPr>
      <t>Enero 2025:</t>
    </r>
    <r>
      <rPr>
        <sz val="10"/>
        <color theme="1"/>
        <rFont val="Arial"/>
        <family val="2"/>
      </rPr>
      <t xml:space="preserve"> Sin evidencia de avance en la acción de mejora por parte de los responsables del cumplimiento.
</t>
    </r>
    <r>
      <rPr>
        <b/>
        <sz val="10"/>
        <color theme="1"/>
        <rFont val="Arial"/>
        <family val="2"/>
      </rPr>
      <t>Febrero 2025</t>
    </r>
    <r>
      <rPr>
        <sz val="10"/>
        <color theme="1"/>
        <rFont val="Arial"/>
        <family val="2"/>
      </rPr>
      <t xml:space="preserve">: Pendiente completar las evidencias de las acciones de mejora por parte de los responsables del cumplimiento
</t>
    </r>
    <r>
      <rPr>
        <b/>
        <sz val="10"/>
        <color theme="1"/>
        <rFont val="Arial"/>
        <family val="2"/>
      </rPr>
      <t xml:space="preserve">Marzo 2025: </t>
    </r>
    <r>
      <rPr>
        <sz val="10"/>
        <color theme="1"/>
        <rFont val="Arial"/>
        <family val="2"/>
      </rPr>
      <t xml:space="preserve">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Junio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Julio 2025:</t>
    </r>
    <r>
      <rPr>
        <sz val="10"/>
        <color theme="1"/>
        <rFont val="Arial"/>
        <family val="2"/>
      </rPr>
      <t xml:space="preserve"> Sin avance de la evidencia de esta acción de mejora por parte de los responsables del cumplimiento.</t>
    </r>
    <r>
      <rPr>
        <b/>
        <sz val="10"/>
        <color theme="1"/>
        <rFont val="Arial"/>
        <family val="2"/>
      </rPr>
      <t xml:space="preserve"> 
Agosto 2025: </t>
    </r>
    <r>
      <rPr>
        <sz val="10"/>
        <color theme="1"/>
        <rFont val="Arial"/>
        <family val="2"/>
      </rPr>
      <t xml:space="preserve">Posterior a la auditoría de gestión de la Contraloría Distrital de Medellín vigencia 2024, se está a la espera de los resultados del informe para el cierre del hallazgo.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 </t>
    </r>
    <r>
      <rPr>
        <sz val="10"/>
        <color theme="1"/>
        <rFont val="Arial"/>
        <family val="2"/>
      </rPr>
      <t xml:space="preserve">Verificado en Informe Definitivo Auditoria Financiera, de Gestión y Resultados vigencia 2024, con fecha de septiembre 2025.
</t>
    </r>
  </si>
  <si>
    <r>
      <rPr>
        <b/>
        <sz val="10"/>
        <color theme="1"/>
        <rFont val="Arial"/>
        <family val="2"/>
      </rPr>
      <t>Febrero 2024</t>
    </r>
    <r>
      <rPr>
        <sz val="10"/>
        <color theme="1"/>
        <rFont val="Arial"/>
        <family val="2"/>
      </rPr>
      <t xml:space="preserve">: Se realizò seguimiento y se solicitò evidencias del avance a los responsables del proceso y no enviaron las acciónes de mejora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Agosto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Septiembre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Octubre 2024:</t>
    </r>
    <r>
      <rPr>
        <sz val="10"/>
        <color theme="1"/>
        <rFont val="Arial"/>
        <family val="2"/>
      </rPr>
      <t xml:space="preserve"> Se evalúa las evidencias adjuntas del control o seguimiento a los informes de supervisores, auditorias y glosas (NC), en el avance en la acción de mejoramiento por parte de los responsables. pendiente valoración de las evidencias aportadas por los responsables, por parte de la Contraloría Distrital de Medellín. Cumplimiento: 100%,
</t>
    </r>
    <r>
      <rPr>
        <b/>
        <sz val="10"/>
        <color theme="1"/>
        <rFont val="Arial"/>
        <family val="2"/>
      </rPr>
      <t>Noviembre 2024</t>
    </r>
    <r>
      <rPr>
        <sz val="10"/>
        <color theme="1"/>
        <rFont val="Arial"/>
        <family val="2"/>
      </rPr>
      <t xml:space="preserve">: Pendiente valoracion de las evidencias por parte de la Contraloria Distrital.  Cumplimiento: 100% - Efectividad 100%
</t>
    </r>
    <r>
      <rPr>
        <b/>
        <sz val="10"/>
        <color theme="1"/>
        <rFont val="Arial"/>
        <family val="2"/>
      </rPr>
      <t>Diciembre 2024</t>
    </r>
    <r>
      <rPr>
        <sz val="10"/>
        <color theme="1"/>
        <rFont val="Arial"/>
        <family val="2"/>
      </rPr>
      <t xml:space="preserve">: Pendiente valoracion de las evidencias por parte de la Contraloria Distrital.  Cumplimiento: 100% - Efectividad 100%
</t>
    </r>
    <r>
      <rPr>
        <b/>
        <sz val="10"/>
        <color theme="1"/>
        <rFont val="Arial"/>
        <family val="2"/>
      </rPr>
      <t xml:space="preserve">Enero 2025: </t>
    </r>
    <r>
      <rPr>
        <sz val="10"/>
        <color theme="1"/>
        <rFont val="Arial"/>
        <family val="2"/>
      </rPr>
      <t xml:space="preserve">Pendiente valoración de las evidencias por parte de la Contraloria Distrital de Medellín. 
</t>
    </r>
    <r>
      <rPr>
        <b/>
        <sz val="10"/>
        <color theme="1"/>
        <rFont val="Arial"/>
        <family val="2"/>
      </rPr>
      <t>Febrero 2025</t>
    </r>
    <r>
      <rPr>
        <sz val="10"/>
        <color theme="1"/>
        <rFont val="Arial"/>
        <family val="2"/>
      </rPr>
      <t xml:space="preserve">: Pendiente valoración de las evidencias por parte de la Contraloria Distrital de Medellín.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 xml:space="preserve">Junio 2025: </t>
    </r>
    <r>
      <rPr>
        <sz val="10"/>
        <color theme="1"/>
        <rFont val="Arial"/>
        <family val="2"/>
      </rPr>
      <t xml:space="preserve">Actualmente la Contraloría Distrital de Medellín está realizando la auditoría para la vigencia 2024, y está realizando la verificación de las evidencias de esta acción.  
</t>
    </r>
    <r>
      <rPr>
        <b/>
        <sz val="10"/>
        <color theme="1"/>
        <rFont val="Arial"/>
        <family val="2"/>
      </rPr>
      <t>Julio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 xml:space="preserve">Agosto 2025: </t>
    </r>
    <r>
      <rPr>
        <sz val="10"/>
        <color theme="1"/>
        <rFont val="Arial"/>
        <family val="2"/>
      </rPr>
      <t xml:space="preserve">Posterior a la auditoría de gestión de la Contraloría Distrital de Medellín vigencia 2024, se está a la espera de los resultados del informe para el cierre del hallazgo.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 </t>
    </r>
    <r>
      <rPr>
        <sz val="10"/>
        <color theme="1"/>
        <rFont val="Arial"/>
        <family val="2"/>
      </rPr>
      <t xml:space="preserve">Verificado en Informe Definitivo Auditoria Financiera, de Gestión y Resultados vigencia 2024, con fecha de septiembre 2025.
</t>
    </r>
  </si>
  <si>
    <r>
      <t xml:space="preserve">Debilidades en el seguimiento financiero del contrato: </t>
    </r>
    <r>
      <rPr>
        <sz val="10"/>
        <color theme="1"/>
        <rFont val="Arial"/>
        <family val="2"/>
      </rPr>
      <t xml:space="preserve">
evaluado el contrato 3881-2022 suscrito entre la ESE Metrosalud y M&amp;M Diagnostics S.A.S, cuyo objeto fue el "Suministro de reactivos de laboratorio para realizar pruebas de química hematología, Uroanálisis gases y electrolitos e infecciosas y hormonas", por un valor de $2.400.000.000, el equipo auditor evidenció debilidades en la supervisión que se reflejaron en los siguientes hechos encontrados:
• Se omitió el documento exigido y establecido por la entidad para efectuar los pagos como lo es el formato acta de recibo a satisfacción yio autorización depago por parte del supervisor, las facturas 16935, 16986, 16997, 16999,17001, 17002, 17004, 17005, 17235 se pagaron sin el aval o autorización delsupervisor.
• En el seguimiento financiero realizado por la supervisión, existe diferencias en valores así: la factura 18214 por valor de $3.644.256 se relaciona por valor de $3.062.400, la factura 18158 por $1.356.600 se relaciona por el valor de $1.140.000, además la factura 16889 por valor $666.400 no se relaciona en el seguimiento, por lo tanto, la cifra de ejecución que se muestra en los informes de supervisión no es la correcta. 
• La factura 19906 por valor de $334.691 correspondiente a insumos objeto de del presente contrato es cargada en el sistema y pagada bajo el contrato 4990-2022.
• La factura 24316 por valor de $1.061.970 no fue radicada ni ingresada en el sistema, esto debido a que luego de recibir los insumos en la Unidad Hospitalaria de Manrique, se percataron que el contrato ya no contaba con disponibilidad presupuestal, es decir que el contrato se sobre ejecutó, y a la fecha aún está pendiente de radicar, ingresar y pagar.
Lo anterior, se presentó porque no se llevó a cabo un adecuado seguimiento, control y monitoreo financiero del contrato, desconociendo las obligaciones que se tienen como supervisor de acuerdo con el inciso 1 del artículo 84 de la ley 1474 de 2011, que dispone: "ARTÍCULO 84. Facultades y deberes de los supervisores y los interventores. La supervisión e interventoría contractual implica el seguimiento al ejercicio del cumplimiento obligacional por la entidad contratante sobre las obligaciones a cargo del contratista", en concordancia con el numeral 3 del Manual de supervisión e interventoría de la E.S.E. Metrosalud que estipula: De las Funciones Financieras, Literal G "Enviar a tesorería para su causación: Factura original, formato de cuentas por pagar, certificado de recibo a satisfacción y constancia de pago de seguridad social y aportes parafiscales, cuando así se requiera" y literal E "Prever anticipadamente las circunstancias que puedan alterar las condiciones financieras originales, tomando las medidas necesarias para evitar que se presente el desequilibrio económico", lo que generó pagos sin autorización y el recibo de insumos sin soporte presupuestal que aún están pendiente de pago. Omitiendo también los deberes de servidor público señalados en los numerales 1 y 11 del Artículo 38 de la Ley 1952 de 2019. Por lo que se constituye en un Hallazgo Administrativo con Presunta Incidencia Disciplinaria.</t>
    </r>
  </si>
  <si>
    <r>
      <rPr>
        <b/>
        <sz val="10"/>
        <color theme="1"/>
        <rFont val="Arial"/>
        <family val="2"/>
      </rPr>
      <t>Febrero 2024</t>
    </r>
    <r>
      <rPr>
        <sz val="10"/>
        <color theme="1"/>
        <rFont val="Arial"/>
        <family val="2"/>
      </rPr>
      <t xml:space="preserve">: Se realizò seguimiento y se solicitò evidencias del avance a los responsables del proceso y no enviaron las acciónes de mejora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Agosto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Septiembre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Octubre 2024</t>
    </r>
    <r>
      <rPr>
        <sz val="10"/>
        <color theme="1"/>
        <rFont val="Arial"/>
        <family val="2"/>
      </rPr>
      <t xml:space="preserve">: Sin evidencias un avance en la acción de mejoramiento por parte de los responsables del cumplimiento. Cumplimiento: 5% - Efectividad 0%
</t>
    </r>
    <r>
      <rPr>
        <b/>
        <sz val="10"/>
        <color theme="1"/>
        <rFont val="Arial"/>
        <family val="2"/>
      </rPr>
      <t>Noviembre 2024</t>
    </r>
    <r>
      <rPr>
        <sz val="10"/>
        <color theme="1"/>
        <rFont val="Arial"/>
        <family val="2"/>
      </rPr>
      <t xml:space="preserve">: Se evalúa el avance de la evidencia presentada el 01/11/2024, validando la agenda de la capacitación sobre el manejo de los cubos de Power BI para la interventoría de contratos, se verifica la realización de la actividad mediante la lista de asistencia firmada por los participantes. Finalmente el 29/11/2024, se remiten por correo electrónico las memorias de la capacitación, con el objetivo de fortalecer el uso de los cubos como herramienta para el seguimiento financiero de los contratos. 
</t>
    </r>
    <r>
      <rPr>
        <b/>
        <sz val="10"/>
        <color theme="1"/>
        <rFont val="Arial"/>
        <family val="2"/>
      </rPr>
      <t xml:space="preserve">
Diciembre 2024:</t>
    </r>
    <r>
      <rPr>
        <sz val="10"/>
        <color theme="1"/>
        <rFont val="Arial"/>
        <family val="2"/>
      </rPr>
      <t xml:space="preserve"> Se revisaron las evidencias relacionadas con las capacitaciones sobre el manejo de los cubos de Power BI para la interventoría de contratos. Para verificar la realización de la actividad, se utilizó la lista de asistencia firmada por los participantes. Según la base de datos de supervisores, el total asciende a 47 personas; sin embargo, solo se registraron 6 supervisores capacitados, lo que representa un 7,8% del personal total. Este resultado indica una cobertura limitada de la capacitación, lo que sugiere la necesidad de acciones adicionales para garantizar una mayor participación. cumplimiento  30%
</t>
    </r>
    <r>
      <rPr>
        <b/>
        <sz val="10"/>
        <color theme="1"/>
        <rFont val="Arial"/>
        <family val="2"/>
      </rPr>
      <t xml:space="preserve">Enero 2025: </t>
    </r>
    <r>
      <rPr>
        <sz val="10"/>
        <color theme="1"/>
        <rFont val="Arial"/>
        <family val="2"/>
      </rPr>
      <t xml:space="preserve">Se debe complementar la evidencia de la acción de mejora planteada por los reponsables del cumplimiento.
</t>
    </r>
    <r>
      <rPr>
        <b/>
        <sz val="10"/>
        <color theme="1"/>
        <rFont val="Arial"/>
        <family val="2"/>
      </rPr>
      <t>Febrero 2025:</t>
    </r>
    <r>
      <rPr>
        <sz val="10"/>
        <color theme="1"/>
        <rFont val="Arial"/>
        <family val="2"/>
      </rPr>
      <t xml:space="preserve"> Se debe complementar la evidencia de la acción de mejora planteada por los reponsables del cumplimiento.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 xml:space="preserve">Abril 2025: </t>
    </r>
    <r>
      <rPr>
        <sz val="10"/>
        <color theme="1"/>
        <rFont val="Arial"/>
        <family val="2"/>
      </rPr>
      <t xml:space="preserve">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 xml:space="preserve">Junio 2025: </t>
    </r>
    <r>
      <rPr>
        <sz val="10"/>
        <color theme="1"/>
        <rFont val="Arial"/>
        <family val="2"/>
      </rPr>
      <t xml:space="preserve">Actualmente la Contraloría Distrital de Medellín está realizando la auditoría para la vigencia 2024, y está realizando la verificación de las evidencias de esta acción. 
</t>
    </r>
    <r>
      <rPr>
        <b/>
        <sz val="10"/>
        <color theme="1"/>
        <rFont val="Arial"/>
        <family val="2"/>
      </rPr>
      <t>Julio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Agosto 2025:</t>
    </r>
    <r>
      <rPr>
        <sz val="10"/>
        <color theme="1"/>
        <rFont val="Arial"/>
        <family val="2"/>
      </rPr>
      <t xml:space="preserve"> Posterior a la auditoría de gestión de la Contraloría Distrital de Medellín vigencia 2024, se está a la espera de los resultados del informe para el cierre del hallazgo.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 </t>
    </r>
    <r>
      <rPr>
        <sz val="10"/>
        <color theme="1"/>
        <rFont val="Arial"/>
        <family val="2"/>
      </rPr>
      <t xml:space="preserve">Verificado en Informe Definitivo Auditoria Financiera, de Gestión y Resultados vigencia 2024, con fecha de septiembre 2025.
</t>
    </r>
  </si>
  <si>
    <r>
      <rPr>
        <b/>
        <sz val="10"/>
        <color theme="1"/>
        <rFont val="Arial"/>
        <family val="2"/>
      </rPr>
      <t>Febrero 2024</t>
    </r>
    <r>
      <rPr>
        <sz val="10"/>
        <color theme="1"/>
        <rFont val="Arial"/>
        <family val="2"/>
      </rPr>
      <t xml:space="preserve">: Se realizò seguimiento y se solicitò evidencias del avance a los responsables del proceso y no enviaron las acciónes de mejora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Agosto 2024</t>
    </r>
    <r>
      <rPr>
        <sz val="10"/>
        <color theme="1"/>
        <rFont val="Arial"/>
        <family val="2"/>
      </rPr>
      <t xml:space="preserve">: Sin evidencias de avance en la acción de mejoramiento por parte de los responsables del cumplimiento.Cumplimiento: 0% - Efectividad 0%
</t>
    </r>
    <r>
      <rPr>
        <b/>
        <sz val="10"/>
        <color theme="1"/>
        <rFont val="Arial"/>
        <family val="2"/>
      </rPr>
      <t>Septiembre 2024</t>
    </r>
    <r>
      <rPr>
        <sz val="10"/>
        <color theme="1"/>
        <rFont val="Arial"/>
        <family val="2"/>
      </rPr>
      <t xml:space="preserve">: Sin evidencias de avance en la acción de mejoramiento por parte de los responsables del cumplimiento.Cumplimiento: 0% - Efectividad 0%
</t>
    </r>
    <r>
      <rPr>
        <b/>
        <sz val="10"/>
        <color theme="1"/>
        <rFont val="Arial"/>
        <family val="2"/>
      </rPr>
      <t>Octubre 2024</t>
    </r>
    <r>
      <rPr>
        <sz val="10"/>
        <color theme="1"/>
        <rFont val="Arial"/>
        <family val="2"/>
      </rPr>
      <t xml:space="preserve">: Sin evidencias de avance en la acción de mejoramiento por parte de los responsables del cumplimiento.Cumplimiento: 0% - Efectividad 0%
</t>
    </r>
    <r>
      <rPr>
        <b/>
        <sz val="10"/>
        <color theme="1"/>
        <rFont val="Arial"/>
        <family val="2"/>
      </rPr>
      <t>Noviembre 2024</t>
    </r>
    <r>
      <rPr>
        <sz val="10"/>
        <color theme="1"/>
        <rFont val="Arial"/>
        <family val="2"/>
      </rPr>
      <t xml:space="preserve">: Sin evidencias de avance en la acción de mejoramiento por parte de los responsables del cumplimiento.Cumplimiento: 0% - Efectividad 0%
</t>
    </r>
    <r>
      <rPr>
        <b/>
        <sz val="10"/>
        <color theme="1"/>
        <rFont val="Arial"/>
        <family val="2"/>
      </rPr>
      <t>Diciembre 2024:</t>
    </r>
    <r>
      <rPr>
        <sz val="10"/>
        <color theme="1"/>
        <rFont val="Arial"/>
        <family val="2"/>
      </rPr>
      <t xml:space="preserve"> Sin evidencias de avance en la acción de mejoramiento por parte de los responsables del cumplimiento.Cumplimiento: 0% - Efectividad 0%
</t>
    </r>
    <r>
      <rPr>
        <b/>
        <sz val="10"/>
        <color theme="1"/>
        <rFont val="Arial"/>
        <family val="2"/>
      </rPr>
      <t xml:space="preserve">Enero 2025: </t>
    </r>
    <r>
      <rPr>
        <sz val="10"/>
        <color theme="1"/>
        <rFont val="Arial"/>
        <family val="2"/>
      </rPr>
      <t xml:space="preserve">Sin evidencia de avance en la acción de mejora por parte de los responsables del cumplimiento.
</t>
    </r>
    <r>
      <rPr>
        <b/>
        <sz val="10"/>
        <color theme="1"/>
        <rFont val="Arial"/>
        <family val="2"/>
      </rPr>
      <t>Febrero 2025:</t>
    </r>
    <r>
      <rPr>
        <sz val="10"/>
        <color theme="1"/>
        <rFont val="Arial"/>
        <family val="2"/>
      </rPr>
      <t xml:space="preserve"> Sin evidencia de avance en la acción de mejora por parte de los responsables del cumplimiento.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 xml:space="preserve">Junio 2025: </t>
    </r>
    <r>
      <rPr>
        <sz val="10"/>
        <color theme="1"/>
        <rFont val="Arial"/>
        <family val="2"/>
      </rPr>
      <t xml:space="preserve">Sin evidencia de avance en la acción de mejora por parte de los responsables del cumplimiento.
</t>
    </r>
    <r>
      <rPr>
        <b/>
        <sz val="10"/>
        <color theme="1"/>
        <rFont val="Arial"/>
        <family val="2"/>
      </rPr>
      <t xml:space="preserve">Julio 2025: </t>
    </r>
    <r>
      <rPr>
        <sz val="10"/>
        <color theme="1"/>
        <rFont val="Arial"/>
        <family val="2"/>
      </rPr>
      <t xml:space="preserve">Sin evidencia de avance en la acción de mejora por parte de los responsables del cumplimiento.
</t>
    </r>
    <r>
      <rPr>
        <b/>
        <sz val="10"/>
        <color theme="1"/>
        <rFont val="Arial"/>
        <family val="2"/>
      </rPr>
      <t>Agosto 2025:</t>
    </r>
    <r>
      <rPr>
        <sz val="10"/>
        <color theme="1"/>
        <rFont val="Arial"/>
        <family val="2"/>
      </rPr>
      <t xml:space="preserve"> 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t>
    </r>
    <r>
      <rPr>
        <b/>
        <sz val="10"/>
        <color theme="1"/>
        <rFont val="Arial"/>
        <family val="2"/>
      </rPr>
      <t xml:space="preserve">
</t>
    </r>
    <r>
      <rPr>
        <sz val="10"/>
        <color theme="1"/>
        <rFont val="Arial"/>
        <family val="2"/>
      </rPr>
      <t xml:space="preserve">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 </t>
    </r>
    <r>
      <rPr>
        <sz val="10"/>
        <color theme="1"/>
        <rFont val="Arial"/>
        <family val="2"/>
      </rPr>
      <t>Verificado en Informe Definitivo Auditoria Financiera, de Gestión y Resultados vigencia 2024, con fecha de septiembre 2025.</t>
    </r>
  </si>
  <si>
    <r>
      <rPr>
        <b/>
        <sz val="10"/>
        <color theme="1"/>
        <rFont val="Arial"/>
        <family val="2"/>
      </rPr>
      <t>Mayor valor pagado por aumento de precios no pactados en el contrato:</t>
    </r>
    <r>
      <rPr>
        <sz val="10"/>
        <color theme="1"/>
        <rFont val="Arial"/>
        <family val="2"/>
      </rPr>
      <t xml:space="preserve">
evaluado el contrato N°6438-2022 celebrado con la Corporación Centro Cita — Salud Mental, por valor de $2.300.418.074 y cuyo objeto fue: "prestación de servicios profesionales y de apoyo para la ejecución de actividades de promoción de la salud, bajo la estrategia de tomarnos el mundo", el equipo auditor pudo constatar que en las facturas FE 1900, FE 1901 y FE 2145, se facturó las actividades: reducción de riesgos y daños, gestión individual y gestión familiar por valores superiores a los establecidos en la propuesta inicial presentada por el contratista, como se registra en el siguiente cuadro:
Esta situación es constitutiva de un presunto detrimento patrimonial por supuesta violación del principio de la gestión fiscal de eficiencia, contemplado en el literal a) del artículo tres del Decreto 403 de 2020, toda vez que en la ejecución del contrato 6438-2022 se pagaron valores superiores a los pactados y se realizaron menos actividades a las establecidas desde los estudios previos y en Acta de modificación 01 del 02 de enero de 2023, para el cambio de precio no se evidenció justificación ni en el expediente contractual ni en los actos administrativos publicados en SECOP, desconociendo lo establecido en la cláusula primera del contrato donde el contratista se obliga con Metrosalud a prestar los servicios profesionales de apoyo de conformidad con la propuesta presentada.
Todo lo anterior obedeció a errores en el seguimiento y control por parte del supervisor durante la ejecución del contrato, toda vez que fue el supervisor quien certificó el cumplimiento de las obligaciones contractuales y autorizó el desembolso y pagos correspondientes, sin tener en cuenta que el contratista presentó cobros de precios unitarios mayores a los presentados en la propuesta económica, lo que conllevó a un posible detrimento patrimonial, incumpliendo con lo preceptuado en el inciso 1 del artículo 84 de la ley 1474 de 2011 que establece: "... La supervisión e interventoría contractual implica el seguimiento al ejercicio del cumplimiento obligacional por la entidad contratante sobre las obligaciones a cargo del contratista..", en concordancia con el manual de supervisión e interventoría de la entidad que establece en su numeral 3 las funciones Financieras del supervisor así: literal A "verificar que los recursos asignados se ejecuten de acuerdo con lo pactado en el objeto y obligaciones del contrato", además de incurrir en los deberes como servidor público señalados en los numerales 1 y 11 del Artículo 38 de la Ley 1952 de 2019. Por lo tanto, se configura en un Hallazgo Administrativo con Presunta Incidencia Disciplinaria y Fiscal valorado en $47.057.852.
</t>
    </r>
  </si>
  <si>
    <r>
      <rPr>
        <b/>
        <sz val="10"/>
        <color theme="1"/>
        <rFont val="Arial"/>
        <family val="2"/>
      </rPr>
      <t>Febrero 2024</t>
    </r>
    <r>
      <rPr>
        <sz val="10"/>
        <color theme="1"/>
        <rFont val="Arial"/>
        <family val="2"/>
      </rPr>
      <t xml:space="preserve">: Se realizò seguimiento y se solicitò evidencias del avance a los responsables del proceso y no enviaron las acciónes de mejora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Agosto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Septiembre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Octubre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Noviembre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Diciembre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Enero 2025:</t>
    </r>
    <r>
      <rPr>
        <sz val="10"/>
        <color theme="1"/>
        <rFont val="Arial"/>
        <family val="2"/>
      </rPr>
      <t xml:space="preserve"> Sin evidencia de avance en la acción de mejora por parte de los responsables del cumplimiento.
</t>
    </r>
    <r>
      <rPr>
        <b/>
        <sz val="10"/>
        <color theme="1"/>
        <rFont val="Arial"/>
        <family val="2"/>
      </rPr>
      <t>Febrero 2025:</t>
    </r>
    <r>
      <rPr>
        <sz val="10"/>
        <color theme="1"/>
        <rFont val="Arial"/>
        <family val="2"/>
      </rPr>
      <t xml:space="preserve"> Sin evidencia de avance en la acción de mejora por parte de los responsables del cumplimiento.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Junio 2025</t>
    </r>
    <r>
      <rPr>
        <sz val="10"/>
        <color theme="1"/>
        <rFont val="Arial"/>
        <family val="2"/>
      </rPr>
      <t xml:space="preserve">: Sin evidencia de avance de la acción de mejora por parte de los responsables del cumplimiento.
</t>
    </r>
    <r>
      <rPr>
        <b/>
        <sz val="10"/>
        <color theme="1"/>
        <rFont val="Arial"/>
        <family val="2"/>
      </rPr>
      <t>Julio 2025:</t>
    </r>
    <r>
      <rPr>
        <sz val="10"/>
        <color theme="1"/>
        <rFont val="Arial"/>
        <family val="2"/>
      </rPr>
      <t xml:space="preserve"> Sin evidencia de avance de la acción de mejora por parte de los responsables del cumplimiento.
</t>
    </r>
    <r>
      <rPr>
        <b/>
        <sz val="10"/>
        <color theme="1"/>
        <rFont val="Arial"/>
        <family val="2"/>
      </rPr>
      <t xml:space="preserve">Agosto 2025: </t>
    </r>
    <r>
      <rPr>
        <sz val="10"/>
        <color theme="1"/>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10"/>
        <color theme="1"/>
        <rFont val="Arial"/>
        <family val="2"/>
      </rPr>
      <t xml:space="preserve">Septiembre 2025: </t>
    </r>
    <r>
      <rPr>
        <sz val="10"/>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10"/>
        <color theme="1"/>
        <rFont val="Arial"/>
        <family val="2"/>
      </rPr>
      <t xml:space="preserve">
ESTADO: CERRADA - </t>
    </r>
    <r>
      <rPr>
        <sz val="10"/>
        <color theme="1"/>
        <rFont val="Arial"/>
        <family val="2"/>
      </rPr>
      <t xml:space="preserve">Verificado en Informe Definitivo Auditoria Financiera, de Gestión y Resultados vigencia 2024, con fecha de septiembre 2025.
</t>
    </r>
  </si>
  <si>
    <r>
      <rPr>
        <b/>
        <sz val="10"/>
        <color theme="1"/>
        <rFont val="Arial"/>
        <family val="2"/>
      </rPr>
      <t xml:space="preserve">Pago anticipado durante la vigencia del contrato, no establecido en la forma de pago: </t>
    </r>
    <r>
      <rPr>
        <sz val="10"/>
        <color theme="1"/>
        <rFont val="Arial"/>
        <family val="2"/>
      </rPr>
      <t xml:space="preserve">
en la revisión realizada por el equipo auditor al contrato N°6438-2022, celebrado con la Corporación Centro Cita - Salud Mental, por valor de $2.300.418.074, con fecha de inicio del 22 de agosto de 2022 y cuyo objeto fue: "Prestación de servicios profesionales y de apoyo para la ejecución de actividades de promoción de la salud, bajo la estrategia de tomarnos el mundo", se observó que en el mes de diciembre de 2022, el supervisor del contrato expidió certificado de recibo a satisfacción y autorización de pago para la factura FE 1901 por valor de $640.444.653 sin soporte de actividades y servicios prestados por parte del contratista, toda vez que las actividades aún no se habían realizado al momento del pago, aunque las actividades se ejecutaron, posteriormente se autorizó un pago anticipado no pactado en el contrato, el cual se realizó el 27 de diciembre de 2022 a través del comprobante de pago TPGE 305785. Es de anotar que el contrato señalado fue prorrogado hasta el 24 de febrero de 2023, teniendo en cuenta que la fecha de terminación inicial del aludido contrato era el 31 de diciembre de 2022.
Situación que se presentó por falta de un adecuado seguimiento administrativo del   contrato por parte de la supervisión al no estudiar a tiempo la viabilidad de modificar la forma de pago si realmente existían razones fundadas de carácter técnico y económico para realizar este pago, incumpliendo con esto la cláusula quinta del contrato que establece: "forma de pago: La E.S.E. METROSALUD pagará a EL CONTRATISTA el valor del contrato, en forma mensual (30 días), previa presentación de la factura, las cuales estarán soportadas por el informe de las actividades y los servicios prestados de la certificación suscrita por el supervisor del contrato donde conste que las obligaciones contractuales se han ejecutado a entera satisfacción en la E.S.E. METROSALUD". Desconociendo además el inciso 1 del artículo 84 de la ley 1474 de 2011 que establece: "... La supervisión e interventoría contractual implica el seguimiento al ejercicio del cumplimiento obligacional por la entidad contratante sobre las obligaciones a cargo del contratista." y los deberes como servidor público señalados en los numerales 1 y 11 del Artículo 38 de la Ley 1952 de 2019.
Hecho que pudo generar una incorrecta utilización de los recursos pudiendo ocasionar un posible detrimento patrimonial y la falta de exigibilidad de la póliza de pago anticipado conforme lo establece el Manual de contratación de la entidad. Por lo que se establece como un Hallazgo Administrativo con Presunta Incidencia Disciplinaria.
</t>
    </r>
  </si>
  <si>
    <r>
      <rPr>
        <b/>
        <sz val="10"/>
        <color theme="1"/>
        <rFont val="Arial"/>
        <family val="2"/>
      </rPr>
      <t>Febrero 2024</t>
    </r>
    <r>
      <rPr>
        <sz val="10"/>
        <color theme="1"/>
        <rFont val="Arial"/>
        <family val="2"/>
      </rPr>
      <t xml:space="preserve">: Se realizò seguimiento y se solicitò evidencias del avance a los responsables del proceso y no enviaron las acciónes de mejora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Agosto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Septiembre 2024</t>
    </r>
    <r>
      <rPr>
        <sz val="10"/>
        <color theme="1"/>
        <rFont val="Arial"/>
        <family val="2"/>
      </rPr>
      <t xml:space="preserve">: Seguimiento Oficina Control Interno y Evaluación: Aun sin evidencias de avance en la ejecución de la acción de mejora.  la evidencia a evaluar es el envío de una circular a los supervisores para indicar los requisitos de recepción de facturas que incluyen que la tesorería requerirá para la recepción de las facturas, en todos los casos, el informe de supervisión debidamente elaborado y firmado, con la inclusión de la relación de seguimiento de la ejecución técnica y financiera. Se notifica a los responsables. Cumplimiento del 0%
</t>
    </r>
    <r>
      <rPr>
        <b/>
        <sz val="10"/>
        <color theme="1"/>
        <rFont val="Arial"/>
        <family val="2"/>
      </rPr>
      <t xml:space="preserve">Octubre 2024: </t>
    </r>
    <r>
      <rPr>
        <sz val="10"/>
        <color theme="1"/>
        <rFont val="Arial"/>
        <family val="2"/>
      </rPr>
      <t xml:space="preserve">Seguimiento Oficina Control Interno y Evaluación: se evalúa la evidencia del avance en la ejecución de la acción de mejora, donde se observa la el informe de supervisión por parte de tesorería, no se evidencia:  1- El envío de la circular a los supervisores para indicar los requisitos de recepción de facturas que incluyen que la tesorería requerirá para la recepción de las facturas, en todos los casos. - 2 - El informe de supervisión debidamente elaborado y firmado con la ejecución técnica y financiera. - 3 - Los soportes, evidencias y registros de la ejecución de los contratos deben reposar en la carpeta de cada contrato junto al informe de supervisión en formato físico y digital. - cumplimiento 40%
</t>
    </r>
    <r>
      <rPr>
        <b/>
        <sz val="10"/>
        <color theme="1"/>
        <rFont val="Arial"/>
        <family val="2"/>
      </rPr>
      <t xml:space="preserve">
Noviembre 2024:</t>
    </r>
    <r>
      <rPr>
        <sz val="10"/>
        <color theme="1"/>
        <rFont val="Arial"/>
        <family val="2"/>
      </rPr>
      <t xml:space="preserve"> Sin evidencias de avance en la acción de mejoramiento por parte de los responsables del cumplimiento. Cumplimiento: 40% - Efectividad 40%
</t>
    </r>
    <r>
      <rPr>
        <b/>
        <sz val="10"/>
        <color theme="1"/>
        <rFont val="Arial"/>
        <family val="2"/>
      </rPr>
      <t>Diciembre 2024:</t>
    </r>
    <r>
      <rPr>
        <sz val="10"/>
        <color theme="1"/>
        <rFont val="Arial"/>
        <family val="2"/>
      </rPr>
      <t xml:space="preserve"> Sin evidencias de avance en la acción de mejoramiento por parte de los responsables del cumplimiento. Cumplimiento: 40% - Efectividad 40%
</t>
    </r>
    <r>
      <rPr>
        <b/>
        <sz val="10"/>
        <color theme="1"/>
        <rFont val="Arial"/>
        <family val="2"/>
      </rPr>
      <t>Enero 2025:</t>
    </r>
    <r>
      <rPr>
        <sz val="10"/>
        <color theme="1"/>
        <rFont val="Arial"/>
        <family val="2"/>
      </rPr>
      <t xml:space="preserve"> Esta pendiente que el responsable del cumplimiento complete la evidencia de la acción de mejora.
</t>
    </r>
    <r>
      <rPr>
        <b/>
        <sz val="10"/>
        <color theme="1"/>
        <rFont val="Arial"/>
        <family val="2"/>
      </rPr>
      <t>Febrero 2025:</t>
    </r>
    <r>
      <rPr>
        <sz val="10"/>
        <color theme="1"/>
        <rFont val="Arial"/>
        <family val="2"/>
      </rPr>
      <t xml:space="preserve"> Esta pendiente que el responsable del cumplimiento complete la evidencia de la acción de mejora.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 xml:space="preserve">Junio 2025: </t>
    </r>
    <r>
      <rPr>
        <sz val="10"/>
        <color theme="1"/>
        <rFont val="Arial"/>
        <family val="2"/>
      </rPr>
      <t>Actualmente la Contraloría Distrital de Medellín está realizando la auditoría para la vigencia 2024, y está realizando la verificación de las evidencias de esta acción</t>
    </r>
    <r>
      <rPr>
        <b/>
        <sz val="10"/>
        <color theme="1"/>
        <rFont val="Arial"/>
        <family val="2"/>
      </rPr>
      <t xml:space="preserve">. 
</t>
    </r>
    <r>
      <rPr>
        <sz val="10"/>
        <color theme="1"/>
        <rFont val="Arial"/>
        <family val="2"/>
      </rPr>
      <t xml:space="preserve">
</t>
    </r>
    <r>
      <rPr>
        <b/>
        <sz val="10"/>
        <color theme="1"/>
        <rFont val="Arial"/>
        <family val="2"/>
      </rPr>
      <t>Julio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Agosto 2025</t>
    </r>
    <r>
      <rPr>
        <sz val="10"/>
        <color theme="1"/>
        <rFont val="Arial"/>
        <family val="2"/>
      </rPr>
      <t xml:space="preserve">: Posterior a la auditoría de gestión de la Contraloría Distrital de Medellín vigencia 2024, se está a la espera de los resultados del informe para el cierre del hallazgo.
</t>
    </r>
    <r>
      <rPr>
        <b/>
        <sz val="10"/>
        <color theme="1"/>
        <rFont val="Arial"/>
        <family val="2"/>
      </rPr>
      <t xml:space="preserve">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t>
    </r>
    <r>
      <rPr>
        <sz val="10"/>
        <color theme="1"/>
        <rFont val="Arial"/>
        <family val="2"/>
      </rPr>
      <t xml:space="preserve"> Verificado en Informe Definitivo Auditoria Financiera, de Gestión y Resultados vigencia 2024, con fecha de septiembre 2025.
</t>
    </r>
  </si>
  <si>
    <r>
      <rPr>
        <b/>
        <sz val="10"/>
        <color theme="1"/>
        <rFont val="Arial"/>
        <family val="2"/>
      </rPr>
      <t xml:space="preserve">Omisión Recaudo Tasa Pro-Deporte: </t>
    </r>
    <r>
      <rPr>
        <sz val="10"/>
        <color theme="1"/>
        <rFont val="Arial"/>
        <family val="2"/>
      </rPr>
      <t xml:space="preserve">
verificados los pagos de los contratos objeto de análisis en la Auditoría Financiera y de Gestión Vigencia 2022, el equipo auditor evidenció que en los contratos sobre los cuales se configuró el hecho generador para el cobro de la Tasa Pro Deporte y Recreación, la E.S.E. Metrosalud no realizó el respectivo recaudo del 1,3% del valor total de los contratos como se muestra en el siguiente cuadro:
Incumpliendo con esto su obligación como agente recaudador de este gravamen conforme a lo establecido en el parágrafo único del Artículo 6 del Acuerdo 018 de 2020 que establece lo siguiente: "SUJETO PASIVO. Son sujetos pasivos de la TASA PRO DEPORTE Y RECREACIÓN, todas las personas naturales y/o jurídicas que suscriba contratos, convenios o negocie en forma ocasional, temporal o permanente los suministros, obras, asesorías, consultorías, provisiones e intermediaciones y demás formas contractuales que celebren con la Administración Municipal, sus Establecimientos Públicos, las Empresas Industriales y Comerciales, y Sociales del Estado de la Entidad Territorial respectiva y/o sus entidades descentralizadas que posean capital social superior al 50% y las entidades descentralizadas indirectas.
PARÁGRAFO. Las entidades señaladas en el presente artículo se constituirán en agentes recaudadores de la Tasa Pro deporte y Recreación
Así mismo, vulnera el principio de eficiencia contemplado en el literal a) del artículo 3 deI Decreto 403 de 2020.
El hecho encontrado, impacta de manera directa las transferencias recibidas por el Instituto de Recreación y Deporte de Medellín — INDER quien administra estos recursos destinados a fomentar y estimular el deporte y la recreación de todos los habitantes del Distrito de Medellín. Por consiguiente, se constituye en un Hallazgo Administrativo con Presunta Incidencia Fiscal valorado en $168.312.140.
</t>
    </r>
  </si>
  <si>
    <r>
      <rPr>
        <b/>
        <sz val="10"/>
        <color theme="1"/>
        <rFont val="Arial"/>
        <family val="2"/>
      </rPr>
      <t>Febrero 2024</t>
    </r>
    <r>
      <rPr>
        <sz val="10"/>
        <color theme="1"/>
        <rFont val="Arial"/>
        <family val="2"/>
      </rPr>
      <t xml:space="preserve">: Se realizò seguimiento y se solicitò evidencias del avance a los responsables del proceso y no enviaron las acciónes de mejora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Cumplimiento: 0%, Efectividad 0%
</t>
    </r>
    <r>
      <rPr>
        <b/>
        <sz val="10"/>
        <color theme="1"/>
        <rFont val="Arial"/>
        <family val="2"/>
      </rPr>
      <t>Agosto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Septiembre 2024</t>
    </r>
    <r>
      <rPr>
        <sz val="10"/>
        <color theme="1"/>
        <rFont val="Arial"/>
        <family val="2"/>
      </rPr>
      <t xml:space="preserve">: Seguimiento Oficina de Control Interno y Evaluación: No adjuntaron evidencia que dé cuenta de las actividades descritas en la acción de mejora: “Parametrizar el sistema SAFIX en sus módulos de tesorería y contabilidad para que incluya el valor de la tasa pro deporte del 1.3% para todos los contratos en los cuáles se requiera su aplicación. Objetivo que se Busca Lograr: Sistematizar los requerimientos contables para la aplicación del recaudo Tasa Pro Deporte”. Analiza nuevamente la acción donde se verifica que el avance es 0%.
</t>
    </r>
    <r>
      <rPr>
        <b/>
        <sz val="10"/>
        <color theme="1"/>
        <rFont val="Arial"/>
        <family val="2"/>
      </rPr>
      <t xml:space="preserve">Octubre 2024: </t>
    </r>
    <r>
      <rPr>
        <sz val="10"/>
        <color theme="1"/>
        <rFont val="Arial"/>
        <family val="2"/>
      </rPr>
      <t xml:space="preserve">Pendiente valoracion de las evidencias por parte de la Contraloria Distrital.  Cumplimiento: 100% - Efectividad 100%
</t>
    </r>
    <r>
      <rPr>
        <b/>
        <sz val="10"/>
        <color theme="1"/>
        <rFont val="Arial"/>
        <family val="2"/>
      </rPr>
      <t>Noviembre 2024:</t>
    </r>
    <r>
      <rPr>
        <sz val="10"/>
        <color theme="1"/>
        <rFont val="Arial"/>
        <family val="2"/>
      </rPr>
      <t xml:space="preserve"> Pendiente valoracion de las evidencias por parte de la Contraloria Distrital.  Cumplimiento: 100% - Efectividad 100%
</t>
    </r>
    <r>
      <rPr>
        <b/>
        <sz val="10"/>
        <color theme="1"/>
        <rFont val="Arial"/>
        <family val="2"/>
      </rPr>
      <t>Diciembre 2024:</t>
    </r>
    <r>
      <rPr>
        <sz val="10"/>
        <color theme="1"/>
        <rFont val="Arial"/>
        <family val="2"/>
      </rPr>
      <t xml:space="preserve"> Pendiente valoracion de las evidencias por parte de la Contraloria Distrital.  Cumplimiento: 100% - Efectividad 100%
</t>
    </r>
    <r>
      <rPr>
        <b/>
        <sz val="10"/>
        <color theme="1"/>
        <rFont val="Arial"/>
        <family val="2"/>
      </rPr>
      <t>Enero 2025</t>
    </r>
    <r>
      <rPr>
        <sz val="10"/>
        <color theme="1"/>
        <rFont val="Arial"/>
        <family val="2"/>
      </rPr>
      <t xml:space="preserve">: Pendiente de valoración de las evidencias por parte de la Contraloría Distrital de Medellín.
</t>
    </r>
    <r>
      <rPr>
        <b/>
        <sz val="10"/>
        <color theme="1"/>
        <rFont val="Arial"/>
        <family val="2"/>
      </rPr>
      <t>Febrero 2025:</t>
    </r>
    <r>
      <rPr>
        <sz val="10"/>
        <color theme="1"/>
        <rFont val="Arial"/>
        <family val="2"/>
      </rPr>
      <t xml:space="preserve"> Pendiente de valoración de las evidencias por parte de la Contraloría Distrital de Medellín.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Junio 2025:</t>
    </r>
    <r>
      <rPr>
        <sz val="10"/>
        <color theme="1"/>
        <rFont val="Arial"/>
        <family val="2"/>
      </rPr>
      <t xml:space="preserve"> Actualmente la Contraloría Distrital de Medellín está realizando la auditoría para la vigencia 2024, y está realizando la verificación de las evidencias de esta acción . 
</t>
    </r>
    <r>
      <rPr>
        <b/>
        <sz val="10"/>
        <color theme="1"/>
        <rFont val="Arial"/>
        <family val="2"/>
      </rPr>
      <t xml:space="preserve">Julio 2025: </t>
    </r>
    <r>
      <rPr>
        <sz val="10"/>
        <color theme="1"/>
        <rFont val="Arial"/>
        <family val="2"/>
      </rPr>
      <t xml:space="preserve">Actualmente la Contraloría Distrital de Medellín está realizando la auditoría para la vigencia 2024, y está realizando la verificación de las evidencias de esta acción.
</t>
    </r>
    <r>
      <rPr>
        <b/>
        <sz val="10"/>
        <color theme="1"/>
        <rFont val="Arial"/>
        <family val="2"/>
      </rPr>
      <t xml:space="preserve">
Agosto 2025</t>
    </r>
    <r>
      <rPr>
        <sz val="10"/>
        <color theme="1"/>
        <rFont val="Arial"/>
        <family val="2"/>
      </rPr>
      <t xml:space="preserve">: Posterior a la auditoría de gestión de la Contraloría Distrital de Medellín vigencia 2024, se está a la espera de los resultados del informe para el cierre del hallazgo. 
</t>
    </r>
    <r>
      <rPr>
        <b/>
        <sz val="10"/>
        <color theme="1"/>
        <rFont val="Arial"/>
        <family val="2"/>
      </rPr>
      <t>Septiembre 2025</t>
    </r>
    <r>
      <rPr>
        <sz val="10"/>
        <color theme="1"/>
        <rFont val="Arial"/>
        <family val="2"/>
      </rPr>
      <t xml:space="preserve">: Se cierra esta acción de acuerdo con el informe definitivo de la Auditoria Financiera, de Gestión y Resultados vigencia 2024, emitido por la Contraloría Distrital de Medellín en septiembre de 2025.
</t>
    </r>
    <r>
      <rPr>
        <b/>
        <sz val="10"/>
        <color theme="1"/>
        <rFont val="Arial"/>
        <family val="2"/>
      </rPr>
      <t>ESTADO: CERRADA -</t>
    </r>
    <r>
      <rPr>
        <sz val="10"/>
        <color theme="1"/>
        <rFont val="Arial"/>
        <family val="2"/>
      </rPr>
      <t xml:space="preserve"> Verificado en Informe Definitivo Auditoria Financiera, de Gestión y Resultados vigencia 2024, con fecha de septiembre 2025.</t>
    </r>
  </si>
  <si>
    <r>
      <rPr>
        <b/>
        <sz val="10"/>
        <color theme="1"/>
        <rFont val="Arial"/>
        <family val="2"/>
      </rPr>
      <t xml:space="preserve">Omisión Recaudo Tasa Pro-Deporte: </t>
    </r>
    <r>
      <rPr>
        <sz val="10"/>
        <color theme="1"/>
        <rFont val="Arial"/>
        <family val="2"/>
      </rPr>
      <t xml:space="preserve">
verificados los pagos de los contratos objeto de análisis en la Auditoría Financiera y de Gestión Vigencia 2022, el equipo auditor evidenció que en los contratos sobre los cuales se configuró el hecho generador para el cobro de la Tasa Pro Deporte y Recreación, la E.S.E. Metrosalud no realizó el respectivo recaudo del 1,3% del valor total de los contratos como se muestra en el siguiente cuadro:
Incumpliendo con esto su obligación como agente recaudador de este gravamen conforme a lo establecido en el parágrafo único del Artículo 6 del Acuerdo 018 de 2020 que establece lo siguiente: "SUJETO PASIVO. Son sujetos pasivos de la TASA PRO DEPORTE Y RECREACIÓN, todas las personas naturales y/o jurídicas que suscriba contratos, convenios o negocie en forma ocasional, temporal o permanente los suministros, obras, asesorías, consultorías, provisiones e intermediaciones y demás formas contractuales que celebren con la Administración Municipal, sus Establecimientos Públicos, las Empresas Industriales y Comerciales, y Sociales del Estado de la Entidad Territorial respectiva y/o sus entidades descentralizadas que posean capital social superior al 50% y las entidades descentralizadas indirectas.
PARÁGRAFO. Las entidades señaladas en el presente artículo se constituirán en agentes recaudadores de la Tasa Pro deporte y Recreación
Así mismo, vulnera el principio de eficiencia contemplado en el literal a) del artículo 3 deI Decreto 403 de 2020.
El hecho encontrado, impacta de manera directa las transferencias recibidas por el Instituto de Recreación y Deporte de Medellín — INDER quien administra estos recursos destinados a fomentar y estimular el deporte y la recreación de todos los habitantes del Distrito de Medellín. Por consiguiente, se constituye en un </t>
    </r>
    <r>
      <rPr>
        <b/>
        <sz val="10"/>
        <color theme="1"/>
        <rFont val="Arial"/>
        <family val="2"/>
      </rPr>
      <t>Hallazgo Administrativo con Presunta Incidencia Fiscal</t>
    </r>
    <r>
      <rPr>
        <sz val="10"/>
        <color theme="1"/>
        <rFont val="Arial"/>
        <family val="2"/>
      </rPr>
      <t xml:space="preserve"> valorado en </t>
    </r>
    <r>
      <rPr>
        <b/>
        <sz val="10"/>
        <color theme="1"/>
        <rFont val="Arial"/>
        <family val="2"/>
      </rPr>
      <t>$168.312.140</t>
    </r>
    <r>
      <rPr>
        <sz val="10"/>
        <color theme="1"/>
        <rFont val="Arial"/>
        <family val="2"/>
      </rPr>
      <t xml:space="preserve">.
</t>
    </r>
  </si>
  <si>
    <r>
      <rPr>
        <b/>
        <sz val="10"/>
        <color theme="1"/>
        <rFont val="Arial"/>
        <family val="2"/>
      </rPr>
      <t>Febrero 2024</t>
    </r>
    <r>
      <rPr>
        <sz val="10"/>
        <color theme="1"/>
        <rFont val="Arial"/>
        <family val="2"/>
      </rPr>
      <t xml:space="preserve">: Se realizò seguimiento y se solicitò evidencias del avance a los responsables del proceso y no enviaron las acciónes de mejora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Agosto 2024</t>
    </r>
    <r>
      <rPr>
        <sz val="10"/>
        <color theme="1"/>
        <rFont val="Arial"/>
        <family val="2"/>
      </rPr>
      <t xml:space="preserve">: Sin evidencias de avance en la acción de mejoramiento por parte de los responsables del cumplimiento. Cumplimiento: 0% - Efectividad 0%
</t>
    </r>
    <r>
      <rPr>
        <b/>
        <sz val="10"/>
        <color theme="1"/>
        <rFont val="Arial"/>
        <family val="2"/>
      </rPr>
      <t>Septiembre 2024:</t>
    </r>
    <r>
      <rPr>
        <sz val="10"/>
        <color theme="1"/>
        <rFont val="Arial"/>
        <family val="2"/>
      </rPr>
      <t xml:space="preserve"> Seguimiento Oficina de Control Interno y Evaluación: No adjuntaron evidencia que dé cuenta de las actividades descritas en la acción de mejora: “Liquidar mensualmente de manera conjunta entre tesorería y contabilidad el valor del impuesto tasa pro deporte para declararlo y pagarlo dentro del tiempo establecido por la Ley. Objetivo que se Busca Lograr: Cumplir la obligación legal de agente retenedor de la Tasa Pro Deporte y Recreación”. Analiza nuevamente la acción donde se verifica que el avance es 0%.
</t>
    </r>
    <r>
      <rPr>
        <b/>
        <sz val="10"/>
        <color theme="1"/>
        <rFont val="Arial"/>
        <family val="2"/>
      </rPr>
      <t>Octubre 2024:</t>
    </r>
    <r>
      <rPr>
        <sz val="10"/>
        <color theme="1"/>
        <rFont val="Arial"/>
        <family val="2"/>
      </rPr>
      <t xml:space="preserve"> Pendiente valoracion de las evidencias por parte de la Contraloria Distrital.  Cumplimiento: 100% - Efectividad 100%
</t>
    </r>
    <r>
      <rPr>
        <b/>
        <sz val="10"/>
        <color theme="1"/>
        <rFont val="Arial"/>
        <family val="2"/>
      </rPr>
      <t>Noviembre 2024</t>
    </r>
    <r>
      <rPr>
        <sz val="10"/>
        <color theme="1"/>
        <rFont val="Arial"/>
        <family val="2"/>
      </rPr>
      <t xml:space="preserve">: Pendiente valoracion de las evidencias por parte de la Contraloria Distrital.  Cumplimiento: 100% - Efectividad 100%
</t>
    </r>
    <r>
      <rPr>
        <b/>
        <sz val="10"/>
        <color theme="1"/>
        <rFont val="Arial"/>
        <family val="2"/>
      </rPr>
      <t>Diciembre 2024:</t>
    </r>
    <r>
      <rPr>
        <sz val="10"/>
        <color theme="1"/>
        <rFont val="Arial"/>
        <family val="2"/>
      </rPr>
      <t xml:space="preserve"> Pendiente de valoración de las evidencias por parte de la Contraloría Distrital de Medellín.
</t>
    </r>
    <r>
      <rPr>
        <b/>
        <sz val="10"/>
        <color theme="1"/>
        <rFont val="Arial"/>
        <family val="2"/>
      </rPr>
      <t>Enero 2025:</t>
    </r>
    <r>
      <rPr>
        <sz val="10"/>
        <color theme="1"/>
        <rFont val="Arial"/>
        <family val="2"/>
      </rPr>
      <t xml:space="preserve">  Pendiente de valoración de las evidencias por parte de la Contraloría Distrital de Medellín.
</t>
    </r>
    <r>
      <rPr>
        <b/>
        <sz val="10"/>
        <color theme="1"/>
        <rFont val="Arial"/>
        <family val="2"/>
      </rPr>
      <t>Febrero 2025:</t>
    </r>
    <r>
      <rPr>
        <sz val="10"/>
        <color theme="1"/>
        <rFont val="Arial"/>
        <family val="2"/>
      </rPr>
      <t xml:space="preserve"> Pendiente de valoración de las evidencias por parte de la Contraloría Distrital de Medellín.
</t>
    </r>
    <r>
      <rPr>
        <b/>
        <sz val="10"/>
        <color theme="1"/>
        <rFont val="Arial"/>
        <family val="2"/>
      </rPr>
      <t>Marzo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Abril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 xml:space="preserve">Junio 2025: </t>
    </r>
    <r>
      <rPr>
        <sz val="10"/>
        <color theme="1"/>
        <rFont val="Arial"/>
        <family val="2"/>
      </rPr>
      <t xml:space="preserve">Actualmente la Contraloría Distrital de Medellín está realizando la auditoría para la vigencia 2024, y está realizando la verificación de las evidencias de esta acción . 
</t>
    </r>
    <r>
      <rPr>
        <b/>
        <sz val="10"/>
        <color theme="1"/>
        <rFont val="Arial"/>
        <family val="2"/>
      </rPr>
      <t>Julio 2025:</t>
    </r>
    <r>
      <rPr>
        <sz val="10"/>
        <color theme="1"/>
        <rFont val="Arial"/>
        <family val="2"/>
      </rPr>
      <t xml:space="preserve"> Actualmente la Contraloría Distrital de Medellín está realizando la auditoría para la vigencia 2024, y está realizando la verificación de las evidencias de esta acción.
</t>
    </r>
    <r>
      <rPr>
        <b/>
        <sz val="10"/>
        <color theme="1"/>
        <rFont val="Arial"/>
        <family val="2"/>
      </rPr>
      <t>Agosto 2025:</t>
    </r>
    <r>
      <rPr>
        <sz val="10"/>
        <color theme="1"/>
        <rFont val="Arial"/>
        <family val="2"/>
      </rPr>
      <t xml:space="preserve"> Posterior a la auditoría de gestión de la Contraloría Distrital de Medellín vigencia 2024, se está a la espera de los resultados del informe para el cierre del hallazgo.</t>
    </r>
    <r>
      <rPr>
        <b/>
        <sz val="10"/>
        <color theme="1"/>
        <rFont val="Arial"/>
        <family val="2"/>
      </rPr>
      <t xml:space="preserve">
</t>
    </r>
    <r>
      <rPr>
        <sz val="10"/>
        <color theme="1"/>
        <rFont val="Arial"/>
        <family val="2"/>
      </rPr>
      <t xml:space="preserve">
</t>
    </r>
    <r>
      <rPr>
        <b/>
        <sz val="10"/>
        <color theme="1"/>
        <rFont val="Arial"/>
        <family val="2"/>
      </rPr>
      <t xml:space="preserve">Septiembre 2025: </t>
    </r>
    <r>
      <rPr>
        <sz val="10"/>
        <color theme="1"/>
        <rFont val="Arial"/>
        <family val="2"/>
      </rPr>
      <t xml:space="preserve">Se cierra esta acción de acuerdo con el informe definitivo de la Auditoria Financiera, de Gestión y Resultados vigencia 2024, emitido por la Contraloría Distrital de Medellín en septiembre de 2025.
</t>
    </r>
    <r>
      <rPr>
        <b/>
        <sz val="10"/>
        <color theme="1"/>
        <rFont val="Arial"/>
        <family val="2"/>
      </rPr>
      <t xml:space="preserve">
ESTADO: CERRADA -</t>
    </r>
    <r>
      <rPr>
        <sz val="10"/>
        <color theme="1"/>
        <rFont val="Arial"/>
        <family val="2"/>
      </rPr>
      <t xml:space="preserve"> Verificado en Informe Definitivo Auditoria Financiera, de Gestión y Resultados vigencia 2024, con fecha de septiembre 2025.
</t>
    </r>
  </si>
  <si>
    <r>
      <rPr>
        <b/>
        <sz val="10"/>
        <color theme="1"/>
        <rFont val="Arial"/>
        <family val="2"/>
      </rPr>
      <t xml:space="preserve">Omisión Recaudo Tasa Pro-Deporte: </t>
    </r>
    <r>
      <rPr>
        <sz val="10"/>
        <color theme="1"/>
        <rFont val="Arial"/>
        <family val="2"/>
      </rPr>
      <t xml:space="preserve">
verificados los pagos de los contratos objeto de análisis en la Auditoría Financiera y de Gestión Vigencia 2022, el equipo auditor evidenció que en los contratos sobre los cuales se configuró el hecho generador para el cobro de la Tasa Pro Deporte y Recreación, la E.S.E. Metrosalud no realizó el respectivo recaudo del 1,3% del valor total de los contratos como se muestra en el siguiente cuadro:
Incumpliendo con esto su obligación como agente recaudador de este gravamen conforme a lo establecido en el parágrafo único del Artículo 6 del Acuerdo 018 de 2020 que establece lo siguiente: "SUJETO PASIVO. Son sujetos pasivos de la TASA PRO DEPORTE Y RECREACIÓN, todas las personas naturales y/o jurídicas que suscriba contratos, convenios o negocie en forma ocasional, temporal o permanente los suministros, obras, asesorías, consultorías, provisiones e intermediaciones y demás formas contractuales que celebren con la Administración Municipal, sus Establecimientos Públicos, las Empresas Industriales y Comerciales, y Sociales del Estado de la Entidad Territorial respectiva y/o sus entidades descentralizadas que posean capital social superior al 50% y las entidades descentralizadas indirectas.
PARÁGRAFO. Las entidades señaladas en el presente artículo se constituirán en agentes recaudadores de la Tasa Pro deporte y Recreación
Así mismo, vulnera el principio de eficiencia contemplado en el literal a) del artículo 3 deI Decreto 403 de 2020.
El hecho encontrado, impacta de manera directa las transferencias recibidas por el Instituto de Recreación y Deporte de Medellín — INDER quien administra estos recursos destinados a fomentar y estimular el deporte y la recreación de todos los habitantes del Distrito de Medellín. Por consiguiente, se constituye en un </t>
    </r>
    <r>
      <rPr>
        <b/>
        <sz val="10"/>
        <color theme="1"/>
        <rFont val="Arial"/>
        <family val="2"/>
      </rPr>
      <t xml:space="preserve">Hallazgo Administrativo con Presunta Incidencia Fiscal </t>
    </r>
    <r>
      <rPr>
        <sz val="10"/>
        <color theme="1"/>
        <rFont val="Arial"/>
        <family val="2"/>
      </rPr>
      <t xml:space="preserve">valorado en </t>
    </r>
    <r>
      <rPr>
        <b/>
        <sz val="10"/>
        <color theme="1"/>
        <rFont val="Arial"/>
        <family val="2"/>
      </rPr>
      <t>$168.312.140</t>
    </r>
    <r>
      <rPr>
        <sz val="10"/>
        <color theme="1"/>
        <rFont val="Arial"/>
        <family val="2"/>
      </rPr>
      <t xml:space="preserve">.
</t>
    </r>
  </si>
  <si>
    <r>
      <rPr>
        <b/>
        <sz val="10"/>
        <color theme="1"/>
        <rFont val="Arial"/>
        <family val="2"/>
      </rPr>
      <t>Febrero 2024</t>
    </r>
    <r>
      <rPr>
        <sz val="10"/>
        <color theme="1"/>
        <rFont val="Arial"/>
        <family val="2"/>
      </rPr>
      <t xml:space="preserve">: Se realizò seguimiento y se solicitò evidencias del avance a los responsables del proceso y no enviaron las acciónes de mejora
</t>
    </r>
    <r>
      <rPr>
        <b/>
        <sz val="10"/>
        <color theme="1"/>
        <rFont val="Arial"/>
        <family val="2"/>
      </rPr>
      <t>Abril 2024</t>
    </r>
    <r>
      <rPr>
        <sz val="10"/>
        <color theme="1"/>
        <rFont val="Arial"/>
        <family val="2"/>
      </rPr>
      <t xml:space="preserve">: De acuerdo con el informe de la Contraloría de agosto 2023 "Informe Definitivo Gestión Fiscal Integral Auditoría Financiera y de Gestión vigencia 2022 E.S.E. Metrosalud", esta acción no se relaciona como abierta o cerrada (cuadros 23, 24, 25, pg 65, 66, 67 informe). Esta auditoría no está relacionada en el informe. Esta acción no aparece relacionada en PAPEL DE TRABAJO PT 03-PF EVALUACIÓN PLAN DE MEJORAMIENTO de la contraloría.
</t>
    </r>
    <r>
      <rPr>
        <b/>
        <sz val="10"/>
        <color theme="1"/>
        <rFont val="Arial"/>
        <family val="2"/>
      </rPr>
      <t>Julio 2024</t>
    </r>
    <r>
      <rPr>
        <sz val="10"/>
        <color theme="1"/>
        <rFont val="Arial"/>
        <family val="2"/>
      </rPr>
      <t xml:space="preserve">: Se cumplió con el deber como agente recaudador de la Tasa Pro Deporte y Recreación de manera retroactiva al primer semestre de 2023. Se adjuntan las siguientes evidencias: - Archivo "Información_Liquidación_Tasa Pro Deporte", en el que se relacionan los valores de la Tasa Pro Deporte de enero a julio de 2023, presentada y pagada en el mes de agosto de 2023 correspondiente al periodo de julio. - Archivo "Declaración Tasa Pro Deporte julio 2023", correspondiente a la declaración del mes de julio de 2023. Cumplimiento: 100%, Efectividad 100%
</t>
    </r>
    <r>
      <rPr>
        <b/>
        <sz val="10"/>
        <color theme="1"/>
        <rFont val="Arial"/>
        <family val="2"/>
      </rPr>
      <t>Agosto 2024</t>
    </r>
    <r>
      <rPr>
        <sz val="10"/>
        <color theme="1"/>
        <rFont val="Arial"/>
        <family val="2"/>
      </rPr>
      <t xml:space="preserve">: Pendiente valoracion de las evidencias por parte de la Contraloria Distrital.  Cumplimiento: 100% - Efectividad 100%
</t>
    </r>
    <r>
      <rPr>
        <b/>
        <sz val="10"/>
        <color theme="1"/>
        <rFont val="Arial"/>
        <family val="2"/>
      </rPr>
      <t>Septiembre 2024:</t>
    </r>
    <r>
      <rPr>
        <sz val="10"/>
        <color theme="1"/>
        <rFont val="Arial"/>
        <family val="2"/>
      </rPr>
      <t xml:space="preserve"> Pendiente valoracion de las evidencias por parte de la Contraloria Distrital.  Cumplimiento: 100% - Efectividad 100%
</t>
    </r>
    <r>
      <rPr>
        <b/>
        <sz val="10"/>
        <color theme="1"/>
        <rFont val="Arial"/>
        <family val="2"/>
      </rPr>
      <t>Octubre 2024:</t>
    </r>
    <r>
      <rPr>
        <sz val="10"/>
        <color theme="1"/>
        <rFont val="Arial"/>
        <family val="2"/>
      </rPr>
      <t xml:space="preserve"> Pendiente valoracion de las evidencias por parte de la Contraloria Distrital.  Cumplimiento: 100% - Efectividad 100%
</t>
    </r>
    <r>
      <rPr>
        <b/>
        <sz val="10"/>
        <color theme="1"/>
        <rFont val="Arial"/>
        <family val="2"/>
      </rPr>
      <t>Noviembre 2024:</t>
    </r>
    <r>
      <rPr>
        <sz val="10"/>
        <color theme="1"/>
        <rFont val="Arial"/>
        <family val="2"/>
      </rPr>
      <t xml:space="preserve"> Pendiente valoracion de las evidencias por parte de la Contraloria Distrital.  Cumplimiento: 100% - Efectividad 100%
</t>
    </r>
    <r>
      <rPr>
        <b/>
        <sz val="10"/>
        <color theme="1"/>
        <rFont val="Arial"/>
        <family val="2"/>
      </rPr>
      <t>Diciembre 2024:</t>
    </r>
    <r>
      <rPr>
        <sz val="10"/>
        <color theme="1"/>
        <rFont val="Arial"/>
        <family val="2"/>
      </rPr>
      <t xml:space="preserve"> Pendiente valoracion de las evidencias por parte de la Contraloria Distrital.  Cumplimiento: 100% - Efectividad 100%
</t>
    </r>
    <r>
      <rPr>
        <b/>
        <sz val="10"/>
        <color theme="1"/>
        <rFont val="Arial"/>
        <family val="2"/>
      </rPr>
      <t>Enero 2025:</t>
    </r>
    <r>
      <rPr>
        <sz val="10"/>
        <color theme="1"/>
        <rFont val="Arial"/>
        <family val="2"/>
      </rPr>
      <t xml:space="preserve">  Pendiente de valoración de las evidencias por parte de la Contraloría Distrital de Medellín.
</t>
    </r>
    <r>
      <rPr>
        <b/>
        <sz val="10"/>
        <color theme="1"/>
        <rFont val="Arial"/>
        <family val="2"/>
      </rPr>
      <t>Febrero 2025:</t>
    </r>
    <r>
      <rPr>
        <sz val="10"/>
        <color theme="1"/>
        <rFont val="Arial"/>
        <family val="2"/>
      </rPr>
      <t xml:space="preserve">  Pendiente de valoración de las evidencias por parte de la Contraloría Distrital de Medellín.
</t>
    </r>
    <r>
      <rPr>
        <b/>
        <sz val="10"/>
        <color theme="1"/>
        <rFont val="Arial"/>
        <family val="2"/>
      </rPr>
      <t xml:space="preserve">Marzo 2025: </t>
    </r>
    <r>
      <rPr>
        <sz val="10"/>
        <color theme="1"/>
        <rFont val="Arial"/>
        <family val="2"/>
      </rPr>
      <t xml:space="preserve">Se realizó seguimiento conjunto con la Contraloría Distrital de Medellín y ellos están evaluando las evidencias durante la Auditoría Financiera y de Gestión de la vigencia 2024.
</t>
    </r>
    <r>
      <rPr>
        <b/>
        <sz val="10"/>
        <color theme="1"/>
        <rFont val="Arial"/>
        <family val="2"/>
      </rPr>
      <t xml:space="preserve">
Abril 2025: </t>
    </r>
    <r>
      <rPr>
        <sz val="10"/>
        <color theme="1"/>
        <rFont val="Arial"/>
        <family val="2"/>
      </rPr>
      <t xml:space="preserve">Se realizó seguimiento conjunto con la Contraloría Distrital de Medellín y ellos están evaluando las evidencias durante la Auditoría Financiera y de Gestión de la vigencia 2024.
</t>
    </r>
    <r>
      <rPr>
        <b/>
        <sz val="10"/>
        <color theme="1"/>
        <rFont val="Arial"/>
        <family val="2"/>
      </rPr>
      <t>Mayo 2025</t>
    </r>
    <r>
      <rPr>
        <sz val="10"/>
        <color theme="1"/>
        <rFont val="Arial"/>
        <family val="2"/>
      </rPr>
      <t xml:space="preserve">: Se realizó seguimiento conjunto con la Contraloría Distrital de Medellín y ellos están evaluando las evidencias durante la Auditoría Financiera y de Gestión de la vigencia 2024.
</t>
    </r>
    <r>
      <rPr>
        <b/>
        <sz val="10"/>
        <color theme="1"/>
        <rFont val="Arial"/>
        <family val="2"/>
      </rPr>
      <t>Junio 2025:</t>
    </r>
    <r>
      <rPr>
        <sz val="10"/>
        <color theme="1"/>
        <rFont val="Arial"/>
        <family val="2"/>
      </rPr>
      <t xml:space="preserve"> Actualmente la Contraloría Distrital de Medellín está realizando la auditoría para la vigencia 2024, y está realizando la verificación de las evidencias de esta acción . 
</t>
    </r>
    <r>
      <rPr>
        <b/>
        <sz val="10"/>
        <color theme="1"/>
        <rFont val="Arial"/>
        <family val="2"/>
      </rPr>
      <t xml:space="preserve">
Julio 2025:</t>
    </r>
    <r>
      <rPr>
        <sz val="10"/>
        <color theme="1"/>
        <rFont val="Arial"/>
        <family val="2"/>
      </rPr>
      <t xml:space="preserve"> Actualmente la Contraloría Distrital de Medellín está realizando la auditoría para la vigencia 2024, y está realizando la verificación de las evidencias de esta acción . </t>
    </r>
    <r>
      <rPr>
        <b/>
        <sz val="10"/>
        <color theme="1"/>
        <rFont val="Arial"/>
        <family val="2"/>
      </rPr>
      <t xml:space="preserve">
Agosto 2025: </t>
    </r>
    <r>
      <rPr>
        <sz val="10"/>
        <color theme="1"/>
        <rFont val="Arial"/>
        <family val="2"/>
      </rPr>
      <t>Posterior a la auditoría de gestión de la Contraloría Distrital de Medellín vigencia 2024, se está a la espera de los resultados del informe para el cierre del hallazgo.</t>
    </r>
    <r>
      <rPr>
        <b/>
        <sz val="10"/>
        <color theme="1"/>
        <rFont val="Arial"/>
        <family val="2"/>
      </rPr>
      <t xml:space="preserve">
Septiembre 2025: </t>
    </r>
    <r>
      <rPr>
        <sz val="10"/>
        <color theme="1"/>
        <rFont val="Arial"/>
        <family val="2"/>
      </rPr>
      <t>Se cierra esta acción de acuerdo con el informe definitivo de la Auditoria Financiera, de Gestión y Resultados vigencia 2024, emitido por la Contraloría Distrital de Medellín en septiembre de 2025.</t>
    </r>
    <r>
      <rPr>
        <b/>
        <sz val="10"/>
        <color theme="1"/>
        <rFont val="Arial"/>
        <family val="2"/>
      </rPr>
      <t xml:space="preserve">
ESTADO: CERRADA - </t>
    </r>
    <r>
      <rPr>
        <sz val="10"/>
        <color theme="1"/>
        <rFont val="Arial"/>
        <family val="2"/>
      </rPr>
      <t xml:space="preserve">Verificado en Informe Definitivo Auditoria Financiera, de Gestión y Resultados vigencia 2024, con fecha de septiembre 2025.
</t>
    </r>
  </si>
  <si>
    <r>
      <rPr>
        <b/>
        <sz val="10"/>
        <color theme="1"/>
        <rFont val="Arial"/>
        <family val="2"/>
      </rPr>
      <t xml:space="preserve">Intereses de Mora. </t>
    </r>
    <r>
      <rPr>
        <sz val="10"/>
        <color theme="1"/>
        <rFont val="Arial"/>
        <family val="2"/>
      </rPr>
      <t xml:space="preserve">
Durante la ejecución de la auditoría Financiera y de Gestión vigencia 2022, realizada a la ESE Metrosalud, y revisada la cuenta del gasto código 580439 se pudo determinar el pago de intereses de mora por valor de $22.848.982, tal como se relaciona en el siguiente cuadro:
El hecho generador del pago de intereses de mora, contraviene los principios de eficacia, economía y celeridad de la gestión administrativa, de que trata el artículo 209 de la Constitución Política y el artículo 3° de la Ley 489 de 1998, al igual que el artículo 6 de la Ley 610 de 2000 el cual establece "Daño patrimonial al Estado. Para efectos de esta ley se entiende por daño patrimonial al Estado la lesión del patrimonio público, representada en el menoscabo, disminución, perjuicio, detrimento, pérdida, uso indebido o deterioro de los bienes o recursos públicos, o a los intereses patrimoniales del Estado, producida por una gestión fiscal antieconómica, ineficaz, ineficiente, inequitativa e inoportuna, que en términos generales, no se aplique al cumplimiento de los cometidos y de los fines esenciales del Estado, particularizados por el objetivo funcional y organizacional, programa o proyecto de los sujetos de vigilancia y control de las contralorías. Dicho daño podrá ocasionarse por acción u omisión de los servidores públicos o por la persona natural o jurídica de derecho privado, que en forma dolosa o culposa produzcan directamente o contribuyan al detrimento al patrimonio público. El texto subrayado fue declarado INEXEQUIBLE por la Corte Constitucional mediante Sentencia C-340 de 2007".
Los intereses de mora se originaron por el pago extemporáneo de algunas facturas, ya que no se tuvo los debidos controles por parte de la Entidad en los diferentes conceptos, situación que genera un presunto detrimento patrimonial por veintidós millones ochocientos cuarenta y ocho mil novecientos ochenta y dos pesos ($22.848.982), ocasionando presunta vulneración del principio de eficiencia contemplado en el literal a) del Artículo 3 del Decreto 403 del 16 de marzo de 2020, que reza: "a) Eficiencia: En virtud de este principio, se debe buscar la máxima racionalidad en la relación costo-beneficio en el uso del recurso público, de manera que la gestión fiscal debe propender por maximizar los resultados, con costos iguales o menores". Lo anterior se constituye en un </t>
    </r>
    <r>
      <rPr>
        <b/>
        <sz val="10"/>
        <color theme="1"/>
        <rFont val="Arial"/>
        <family val="2"/>
      </rPr>
      <t>Hallazgo Administrativo con Presunta Incidencia Fiscal</t>
    </r>
    <r>
      <rPr>
        <sz val="10"/>
        <color theme="1"/>
        <rFont val="Arial"/>
        <family val="2"/>
      </rPr>
      <t xml:space="preserve"> valorado en $22.848.982.
</t>
    </r>
  </si>
  <si>
    <r>
      <rPr>
        <b/>
        <sz val="10"/>
        <color theme="1"/>
        <rFont val="Arial"/>
        <family val="2"/>
      </rPr>
      <t>Deficiencias en la supervisión, control, coordinación y vigilancia del contrato 4320-2023.</t>
    </r>
    <r>
      <rPr>
        <sz val="10"/>
        <color theme="1"/>
        <rFont val="Arial"/>
        <family val="2"/>
      </rPr>
      <t xml:space="preserve">
</t>
    </r>
    <r>
      <rPr>
        <b/>
        <sz val="10"/>
        <color theme="1"/>
        <rFont val="Arial"/>
        <family val="2"/>
      </rPr>
      <t>Hecho</t>
    </r>
    <r>
      <rPr>
        <sz val="10"/>
        <color theme="1"/>
        <rFont val="Arial"/>
        <family val="2"/>
      </rPr>
      <t xml:space="preserve">: Evaluado el contrato 4320-2023 celebrado con Talento Humano en Salud  “TAHUS” cuyo objeto fue: “Prestación de servicios especializados en el proceso de pediatría para realizar la atención del recién nacido, rondas, en la unidad hospitalaria de Manrique y/o en la unidad hospitalaria donde la ESE Metrosalud requiera de sus servicios, en el marco del modelo de prestación de servicios”, por valor de $ 245.700.000, con un plazo inicial de 12 de julio a 31 de octubre de 2023, se evidenció deficiencias en los soportes de los informes de supervisión e interventoría, tales como cuadros de turnos incompletos, relación de pediatras de Fedsalud sin claridad respecto al vínculo y ausencia de evidencias de las capacitaciones que el contratista debía realizar a los funcionarios en donde se indique: los asistentes, la fecha, los temas a tratar y el lugar de realización de estas.  De acuerdo con la cláusula cuarta, como se observa en la imagen adjunta: 
</t>
    </r>
    <r>
      <rPr>
        <b/>
        <sz val="10"/>
        <color theme="1"/>
        <rFont val="Arial"/>
        <family val="2"/>
      </rPr>
      <t>Evidencias</t>
    </r>
    <r>
      <rPr>
        <sz val="10"/>
        <color theme="1"/>
        <rFont val="Arial"/>
        <family val="2"/>
      </rPr>
      <t xml:space="preserve">: 
1. Comprobante de pago TPGE 323027 del día 26/09/2023 por $96.576.390. 
2. Informe de supervisión e interventoría N°1 del 26 de julio por servicios prestados en la unidad de Manrique 14 al 25 de julio, desde la página 4, numeral 7 del detalle de las actividades realizadas. 
3. Informe de supervisión e interventoría N°2 del 25 de agosto, numeral 6 para el período del 26 de julio al 25 de agosto.  
4. Correos a la supervisora con evidencias entregadas de los días: 12/06 y 4, 5, 11, 
15.16 /07/2024. 
</t>
    </r>
    <r>
      <rPr>
        <b/>
        <sz val="10"/>
        <color theme="1"/>
        <rFont val="Arial"/>
        <family val="2"/>
      </rPr>
      <t>Criterios</t>
    </r>
    <r>
      <rPr>
        <sz val="10"/>
        <color theme="1"/>
        <rFont val="Arial"/>
        <family val="2"/>
      </rPr>
      <t xml:space="preserve">: Situaciones estás que se presentaron, por incumplimiento al “Manual de Supervisión e interventoría Código: MA0701010214. Versión: 02. Vigente a partir de: 11/07/2014. Página: 2 de 22.”. RESPONSABILIDADES DE LOS INTERVENTORES Y SUPERVISORES. 1. Funciones administrativas. 2. Funciones Técnicas. 3. Funciones Financieras. 4. Funciones Legales”. De acuerdo con el oficio de designación del 12 de julio de 2023, párrafo 3 que reza: “…deberá ejercer funciones de supervisión y vigilancia legal, técnica, administrativa y financiera del mismo, de acuerdo con las disposiciones descritas en el Manual de interventoría y los procedimientos de la empresa relacionados con el tema…” 
</t>
    </r>
    <r>
      <rPr>
        <b/>
        <sz val="10"/>
        <color theme="1"/>
        <rFont val="Arial"/>
        <family val="2"/>
      </rPr>
      <t>Causa</t>
    </r>
    <r>
      <rPr>
        <sz val="10"/>
        <color theme="1"/>
        <rFont val="Arial"/>
        <family val="2"/>
      </rPr>
      <t xml:space="preserve">: Debilidades en las funciones de supervisión de los contratos, por la inobservancia de estas, toda vez que no se realizó un adecuado control y seguimiento a la actividad contractual. 
</t>
    </r>
    <r>
      <rPr>
        <b/>
        <sz val="10"/>
        <color theme="1"/>
        <rFont val="Arial"/>
        <family val="2"/>
      </rPr>
      <t>Efecto</t>
    </r>
    <r>
      <rPr>
        <sz val="10"/>
        <color theme="1"/>
        <rFont val="Arial"/>
        <family val="2"/>
      </rPr>
      <t xml:space="preserve">: El no seguimiento y cumplimiento de las funciones de supervisión e interventoría, ocasionan riesgo en el adecuado manejo de los recursos públicos, además que la ESE Metrosalud esté realizando pagos por servicios no prestados o sin el suficiente soporte del cumplimiento de las obligaciones contractuales.  
Por lo anterior, se configura un </t>
    </r>
    <r>
      <rPr>
        <b/>
        <sz val="10"/>
        <color theme="1"/>
        <rFont val="Arial"/>
        <family val="2"/>
      </rPr>
      <t>Hallazgo administrativo con presunta incidencia Disciplinaria</t>
    </r>
    <r>
      <rPr>
        <sz val="10"/>
        <color theme="1"/>
        <rFont val="Arial"/>
        <family val="2"/>
      </rPr>
      <t xml:space="preserve">. </t>
    </r>
  </si>
  <si>
    <r>
      <rPr>
        <b/>
        <sz val="10"/>
        <rFont val="Arial"/>
        <family val="2"/>
      </rPr>
      <t>Octubre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Noviembre 2024: Seguimiento Oficina Control Interno y Evaluación:</t>
    </r>
    <r>
      <rPr>
        <sz val="10"/>
        <rFont val="Arial"/>
        <family val="2"/>
      </rPr>
      <t xml:space="preserve"> se evalúa evidencia el cumplimiento integral del hallazgo mediante la documentación presentada y el seguimiento realizado, demostrando un avance significativo en la gestión de supervisión de contratos.
Se cuenta con una base de datos actualizada a octubre de 2024 que incluye la totalidad de los supervisores designados, Se dispone de registros detallados que documentan la participación de los supervisores en las capacitaciones programadas. Estos registros incluyen nombre, identificación, cargo y firma de asistencia, evidenciando el compromiso y la cobertura alcanzada y cada capacitación realizada cuenta con una ficha técnica que describe el contenido temático, los objetivos de aprendizaje, el cronograma de actividades y los resultados esperados. cumplimiento 25%
</t>
    </r>
    <r>
      <rPr>
        <b/>
        <sz val="10"/>
        <rFont val="Arial"/>
        <family val="2"/>
      </rPr>
      <t xml:space="preserve">Diciembre 2024: Seguimiento Oficina Control Interno y Evaluación: </t>
    </r>
    <r>
      <rPr>
        <sz val="10"/>
        <rFont val="Arial"/>
        <family val="2"/>
      </rPr>
      <t xml:space="preserve">se evalúa evidencia el cumplimiento integral del hallazgo mediante la documentación presentada y el seguimiento realizado, demostrando un avance significativo en la gestión de supervisión de contratos.
Se cuenta con una base de datos actualizada a octubre de 2024 que incluye la totalidad de los supervisores designados, Se dispone de registros detallados que documentan la participación de los supervisores en las capacitaciones programadas. Estos registros incluyen nombre, identificación, cargo y firma de asistencia, evidenciando el compromiso y la cobertura alcanzada y cada capacitación realizada cuenta con una ficha técnica que describe el contenido temático, los objetivos de aprendizaje, el cronograma de actividades y los resultados esperados. Es de anotar para cumplir con el hallazgo se debe anexar trimestralmente la capacitación para darle cumplimiento. cumplimiento 25%.
</t>
    </r>
    <r>
      <rPr>
        <b/>
        <sz val="10"/>
        <rFont val="Arial"/>
        <family val="2"/>
      </rPr>
      <t>Enero 2025:</t>
    </r>
    <r>
      <rPr>
        <sz val="10"/>
        <rFont val="Arial"/>
        <family val="2"/>
      </rPr>
      <t xml:space="preserve"> Evidencia en seguimiento.
</t>
    </r>
    <r>
      <rPr>
        <b/>
        <sz val="10"/>
        <rFont val="Arial"/>
        <family val="2"/>
      </rPr>
      <t>Febrero 2025:</t>
    </r>
    <r>
      <rPr>
        <sz val="10"/>
        <rFont val="Arial"/>
        <family val="2"/>
      </rPr>
      <t xml:space="preserve"> En proceso de seguimiento y cumplimiento de las acciones.
</t>
    </r>
    <r>
      <rPr>
        <b/>
        <sz val="10"/>
        <rFont val="Arial"/>
        <family val="2"/>
      </rPr>
      <t>Marzo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Abril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Junio 2025:</t>
    </r>
    <r>
      <rPr>
        <sz val="10"/>
        <rFont val="Arial"/>
        <family val="2"/>
      </rPr>
      <t xml:space="preserve"> Actualmente la Contraloría Distrital de Medellín está realizando la auditoría para la vigencia 2024, y está realizando la verificación de las evidencias de esta acción . 
</t>
    </r>
    <r>
      <rPr>
        <b/>
        <sz val="10"/>
        <rFont val="Arial"/>
        <family val="2"/>
      </rPr>
      <t>Julio 2025</t>
    </r>
    <r>
      <rPr>
        <sz val="10"/>
        <rFont val="Arial"/>
        <family val="2"/>
      </rPr>
      <t xml:space="preserve">: Actualmente la Contraloría Distrital de Medellín está realizando la auditoría para la vigencia 2024, y está realizando la verificación de las evidencias de esta acción.
</t>
    </r>
    <r>
      <rPr>
        <b/>
        <sz val="10"/>
        <rFont val="Arial"/>
        <family val="2"/>
      </rPr>
      <t>Agosto 2025:</t>
    </r>
    <r>
      <rPr>
        <sz val="10"/>
        <rFont val="Arial"/>
        <family val="2"/>
      </rPr>
      <t xml:space="preserve"> Posterior a la auditoría de gestión de la Contraloría Distrital de Medellín vigencia 2024, se está a la espera de los resultados del informe para el cierre del hallazgo.
</t>
    </r>
    <r>
      <rPr>
        <b/>
        <sz val="10"/>
        <rFont val="Arial"/>
        <family val="2"/>
      </rPr>
      <t xml:space="preserve">Septiembre 2025: </t>
    </r>
    <r>
      <rPr>
        <sz val="10"/>
        <rFont val="Arial"/>
        <family val="2"/>
      </rPr>
      <t>Se cierra esta acción de acuerdo con el informe definitivo de la Auditoria Financiera, de Gestión y Resultados vigencia 2024, emitido por la Contraloría Distrital de Medellín en septiembre de 2025.</t>
    </r>
    <r>
      <rPr>
        <b/>
        <sz val="10"/>
        <rFont val="Arial"/>
        <family val="2"/>
      </rPr>
      <t xml:space="preserve">
ESTADO: CERRADA</t>
    </r>
    <r>
      <rPr>
        <sz val="10"/>
        <rFont val="Arial"/>
        <family val="2"/>
      </rPr>
      <t xml:space="preserve"> - Verificado en Informe Definitivo Auditoria Financiera, de Gestión y Resultados vigencia 2024, con fecha de septiembre 2025.</t>
    </r>
  </si>
  <si>
    <r>
      <rPr>
        <b/>
        <sz val="10"/>
        <color theme="1"/>
        <rFont val="Arial"/>
        <family val="2"/>
      </rPr>
      <t>Debilidades en las funciones de supervisión en el contrato 3470-2023</t>
    </r>
    <r>
      <rPr>
        <sz val="10"/>
        <color theme="1"/>
        <rFont val="Arial"/>
        <family val="2"/>
      </rPr>
      <t xml:space="preserve">.
</t>
    </r>
    <r>
      <rPr>
        <b/>
        <sz val="10"/>
        <color theme="1"/>
        <rFont val="Arial"/>
        <family val="2"/>
      </rPr>
      <t>Hecho</t>
    </r>
    <r>
      <rPr>
        <sz val="10"/>
        <color theme="1"/>
        <rFont val="Arial"/>
        <family val="2"/>
      </rPr>
      <t xml:space="preserve">: En el contrato 3470-2023 Fedsalud, el cual tiene como objeto “Prestación de servicios asistenciales para la atención hospitalaria y urgencias en las unidades San Cristóbal y Nuevo Occidente, en el marco del modelo de prestación de servicios para la realización del triage en las diferentes unidades hospitalarias y para el laboratorio clínico en la unidad hospitalaria San Cristóbal  como parte del proyecto de fortalecimiento de los servicios de salud de la red hospitalaria de la ESE Metrosalud”, se encuentran informes de auditoría, validando los valores de las facturas a pagar, sin embargo no se evidencia ningún informe de supervisión que cumpla con lo estipulado en el manual.  
Circunstancia que evidencia que la supervisión, no se realizó de manera integral en los componentes técnicos, jurídicos y financieros, acorde con lo definido en la designación de esta, en la que expresamente se señala “…deberá ejercer funciones de supervisión y vigilancia legal, técnica, administrativa y financiera del mismo, de acuerdo con las disposiciones descritas en el Manual de interventoría y los procedimientos de la empresa relacionados con el tema…” 
</t>
    </r>
    <r>
      <rPr>
        <b/>
        <sz val="10"/>
        <color theme="1"/>
        <rFont val="Arial"/>
        <family val="2"/>
      </rPr>
      <t>Evidencias</t>
    </r>
    <r>
      <rPr>
        <sz val="10"/>
        <color theme="1"/>
        <rFont val="Arial"/>
        <family val="2"/>
      </rPr>
      <t xml:space="preserve">: Informe de auditoría, anexo al Comprobante de pago TPGE 323029 del 26 del mes se septiembre, por $731.192.414. 
</t>
    </r>
    <r>
      <rPr>
        <b/>
        <sz val="10"/>
        <color theme="1"/>
        <rFont val="Arial"/>
        <family val="2"/>
      </rPr>
      <t>Criterios</t>
    </r>
    <r>
      <rPr>
        <sz val="10"/>
        <color theme="1"/>
        <rFont val="Arial"/>
        <family val="2"/>
      </rPr>
      <t xml:space="preserve">: Situaciones estás que se presentaron, por incumplimiento del “Manual de Supervisión e interventoría Código: MA0701010214. Versión: 02. Vigente a partir de: 11/07/2014. Página: 2 de 22.”. RESPONSABILIDADES DE LOS INTERVENTORES Y SUPERVISORES. 1. Funciones administrativas. “A. Documentar y custodiar todo el expediente de la ejecución del contrato. 
B. Verificar la existencia de todos los soportes administrativos, financieros y legales que sustentan el ejercicio de la interventoría o supervisión. 
C. Suscribir el acta de inicio, actas parciales de recibo o de avance de la obra, recibo a satisfacción. 
D. Estudiar y aprobar la suspensión, así como el reinicio del contrato, solicitadas por el contratista tramitando las respectivas actas. 
E. Realizar las actas de liquidación de los contratos, las cuales deberán ser suscritas por los representantes legales y el interventor o supervisor de los contratos de obra y tracto sucesivo, exceptuando de estos últimos los contratos de prestación de servicios asistenciales y administrativos. 
F. Estudiar y justificar la viabilidad de modificaciones, adiciones y prorrogas y en caso de considerarlo pertinente formular la solicitud ante la Dirección Administrativa de la ESE Metrosalud. 
G. Impartir las órdenes necesarias al contratista por escrito en caso de presentarse situaciones particulares e imprevistas. 
H. Formular por escrito al contratista los requerimientos que considere necesarios en cuanto a la ejecución del contrato, sobre el vencimiento de los plazos de ejecución o el incumplimiento de las clausulas pactadas dentro del contrato. 
I. Realizar reuniones periódicas con el contratista, cuando el interventor o supervisor lo considere necesario. 
J. Informar, documentar y sustentar por escrito y oportunamente, al representante legal de la ESE Metrosalud o a quien este delegue sobre el incumplimiento del contratista para que se tomen las medidas pertinentes, previo requerimiento por escrito hecho al contratista. 
K. Remitir a la Dirección Administrativa la totalidad de las carpetas de supervisión o de interventoría de los contratos, una vez terminados y Liquidados, este segundo aspecto siempre y cuando haya lugar a ello. 
L. Todos los documentos que se generen como consecuencia del ejercicio de la supervisión y/o Interventoría deben estar radicados, fechados, foliados y con sus anexos y soportes. 
M. Rendir oportunamente los informes que soliciten el Gerente General y los órganos de control. 
N. Indicar al contratista de prestación de servicios los trámites necesarios para la expedición del carne que lo identifique y al final del contrato vigilar para que se realice devolución del mismo y de los demás elementos que haya sido puestos a su disposición para el cumplimento del contrato. 
O. Exigir al contratista que aplique las normas de seguridad industrial y salud ocupacional cuando el objeto del contrato de lugar a ello. 
P. Preparar informes periódicos, en donde se consignen las observaciones al cumplimiento y desarrollo del objeto en los contratos de obra y los de tracto sucesivo exceptuando dentro de estos últimos los contratos de prestación de servicios asistenciales y administrativos”. 
2. Funciones Técnicas. “A. Velar por que el contratista cumpla con las especificaciones técnicas de oportunidad y de calidad pactadas para el producto, bien o servicio objeto del contrato. 
B. Solicitar al contratista las pruebas de calidad que estime convenientes para establecer y evaluar el correcto funcionamiento de bienes adquiridos. 
C. Exigir la reposición o cumplimiento a satisfacción del objeto contractual entregado cuando este sea defectuoso, deficiente o no cumpla con las especificaciones y condiciones de calidad pactadas. 
3. Funciones Financieras. “A. Verificar que los recursos asignados se ejecuten de acuerdo con lo pactado en el objeto y obligaciones del contrato. 
B. Aprobar el plan de inversiones y anticipos, para los contratos de obra. 
C. Velar por la correcta ejecución del anticipo, asegurando su amortización y realizando un informe inicial y final sobre el mismo. 
D. Revisar y autorizar el pago a los contratistas de acuerdo con la forma de pago pactada en el contrato. 
E. Prever anticipadamente las circunstancias que puedan alterar las condiciones financieras originales, tomando las medidas necesarias para evitar que se presente el desequilibrio económico. 
F. Verificar que cualquier adición o modificación al contrato que implique recursos, cuente con la disponibilidad presupuestal. 
G. Enviar a tesorería para su causación: Factura original, formato de cuentas por pagar, certificado de recibo a satisfacción y constancia de pago de seguridad social y aportes parafiscales, cuando así se requiera”.   
4. Funciones Legales.” A. Estudiar el contrato, los deberes y obligaciones del mismo. 
B. Verificar que el contratista cumpla todas y cada una de las obligaciones pactadas en el contrato dentro del plazo establecido. 
C. Asegurarse que el contrato se encuentre legalizado y que las garantías hayan sido aprobadas para dar la orden de inicio. 
D. Verificar el cumplimiento del pago de los aportes al Sistema General de Seguridad Social (Salud, pensiones, ARL) y parafiscales (SENA, ICBF, y Cajas de Compensación Familiar) cuando a ello haya lugar. 
E. Solicitar con la debida justificación la declaratoria de incumplimiento o caducidad del contrato, ante el representante legal o en quien se delegue. 
</t>
    </r>
    <r>
      <rPr>
        <b/>
        <sz val="10"/>
        <color theme="1"/>
        <rFont val="Arial"/>
        <family val="2"/>
      </rPr>
      <t>Causa</t>
    </r>
    <r>
      <rPr>
        <sz val="10"/>
        <color theme="1"/>
        <rFont val="Arial"/>
        <family val="2"/>
      </rPr>
      <t xml:space="preserve">: Debilidades en las funciones de supervisión de los contratos, por la inobservancia de las mismas, toda vez que no se realizó un adecuado control y seguimiento a la actividad contractual. 
</t>
    </r>
    <r>
      <rPr>
        <b/>
        <sz val="10"/>
        <color theme="1"/>
        <rFont val="Arial"/>
        <family val="2"/>
      </rPr>
      <t>Efecto</t>
    </r>
    <r>
      <rPr>
        <sz val="10"/>
        <color theme="1"/>
        <rFont val="Arial"/>
        <family val="2"/>
      </rPr>
      <t>: El no seguimiento y cumplimiento de las funciones de supervisión e interventoría, ocasionan un riesgo para los recursos administrados por la ESE, que podría llevar a que se aprueben y realicen pagos de actividades no ejecutadas o sin el suficiente soporte.   
Por lo anterior, se configura un</t>
    </r>
    <r>
      <rPr>
        <b/>
        <sz val="10"/>
        <color theme="1"/>
        <rFont val="Arial"/>
        <family val="2"/>
      </rPr>
      <t xml:space="preserve"> Hallazgo administrativo con presunta incidencia Disciplinaria</t>
    </r>
    <r>
      <rPr>
        <sz val="10"/>
        <color theme="1"/>
        <rFont val="Arial"/>
        <family val="2"/>
      </rPr>
      <t xml:space="preserve">. </t>
    </r>
  </si>
  <si>
    <r>
      <rPr>
        <b/>
        <sz val="10"/>
        <rFont val="Arial"/>
        <family val="2"/>
      </rPr>
      <t>Octubre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Noviembre 2024:</t>
    </r>
    <r>
      <rPr>
        <sz val="10"/>
        <rFont val="Arial"/>
        <family val="2"/>
      </rPr>
      <t xml:space="preserve"> Seguimiento Oficina Control Interno y Evaluación: se evalúa evidencia el cumplimiento integral del hallazgo mediante la documentación presentada y el seguimiento realizado, demostrando un avance significativo en la gestión de supervisión de contratos.
Se cuenta con una base de datos actualizada a octubre de 2024 que incluye la totalidad de los supervisores designados, Se dispone de registros detallados que documentan la participación de los supervisores en las capacitaciones programadas. Estos registros incluyen nombre, identificación, cargo y firma de asistencia, evidenciando el compromiso y la cobertura alcanzada y cada capacitación realizada cuenta con una ficha técnica que describe el contenido temático, los objetivos de aprendizaje, el cronograma de actividades y los resultados esperados. cumplimiento 20%
</t>
    </r>
    <r>
      <rPr>
        <b/>
        <sz val="10"/>
        <rFont val="Arial"/>
        <family val="2"/>
      </rPr>
      <t xml:space="preserve">
Diciembre 2024</t>
    </r>
    <r>
      <rPr>
        <sz val="10"/>
        <rFont val="Arial"/>
        <family val="2"/>
      </rPr>
      <t xml:space="preserve">: Seguimiento Oficina Control Interno y Evaluación: se evidencia la realización de la capacitación dirigida a los supervisores durante el mes de noviembre de 2024. Sin embargo, no se cuenta con evidencia de la verificación de los informes semestrales de adherencia al Manual de Supervisión e Interventoría PA03-MA, ni con el registro de las acciones tomadas a partir de estos. Así mismo, se identifica la ausencia de la socialización de los registros semestrales correspondientes. cumplimiento 20%.
</t>
    </r>
    <r>
      <rPr>
        <b/>
        <sz val="10"/>
        <rFont val="Arial"/>
        <family val="2"/>
      </rPr>
      <t xml:space="preserve">
Enero 2025:</t>
    </r>
    <r>
      <rPr>
        <sz val="10"/>
        <rFont val="Arial"/>
        <family val="2"/>
      </rPr>
      <t xml:space="preserve"> Sin avance en la acción de mejora por parte de los responsables del cumplimiento..
</t>
    </r>
    <r>
      <rPr>
        <b/>
        <sz val="10"/>
        <rFont val="Arial"/>
        <family val="2"/>
      </rPr>
      <t>Febrero 2025</t>
    </r>
    <r>
      <rPr>
        <sz val="10"/>
        <rFont val="Arial"/>
        <family val="2"/>
      </rPr>
      <t xml:space="preserve">: Sin avance en la acción de mejora por parte de los responsables del cumplimiento.
</t>
    </r>
    <r>
      <rPr>
        <b/>
        <sz val="10"/>
        <rFont val="Arial"/>
        <family val="2"/>
      </rPr>
      <t xml:space="preserve">
Marzo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Abril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Junio 2025: </t>
    </r>
    <r>
      <rPr>
        <sz val="10"/>
        <rFont val="Arial"/>
        <family val="2"/>
      </rPr>
      <t xml:space="preserve">Actualmente la Contraloría Distrital de Medellín está realizando la auditoría para la vigencia 2024, y está realizando la verificación de las evidencias de esta acción . 
</t>
    </r>
    <r>
      <rPr>
        <b/>
        <sz val="10"/>
        <rFont val="Arial"/>
        <family val="2"/>
      </rPr>
      <t>Julio 2025:</t>
    </r>
    <r>
      <rPr>
        <sz val="10"/>
        <rFont val="Arial"/>
        <family val="2"/>
      </rPr>
      <t xml:space="preserve"> Actualmente la Contraloría Distrital de Medellín está realizando la auditoría para la vigencia 2024, y está realizando la verificación de las evidencias de esta acción.
</t>
    </r>
    <r>
      <rPr>
        <b/>
        <sz val="10"/>
        <rFont val="Arial"/>
        <family val="2"/>
      </rPr>
      <t>Agosto 2025</t>
    </r>
    <r>
      <rPr>
        <sz val="10"/>
        <rFont val="Arial"/>
        <family val="2"/>
      </rPr>
      <t xml:space="preserve">: Posterior a la auditoría de gestión de la Contraloría Distrital de Medellín vigencia 2024, se está a la espera de los resultados del informe para el cierre del hallazgo. </t>
    </r>
    <r>
      <rPr>
        <b/>
        <sz val="10"/>
        <rFont val="Arial"/>
        <family val="2"/>
      </rPr>
      <t xml:space="preserve">
</t>
    </r>
    <r>
      <rPr>
        <sz val="10"/>
        <rFont val="Arial"/>
        <family val="2"/>
      </rPr>
      <t xml:space="preserve">
</t>
    </r>
    <r>
      <rPr>
        <b/>
        <sz val="10"/>
        <rFont val="Arial"/>
        <family val="2"/>
      </rPr>
      <t xml:space="preserve">Septiembre 2025: </t>
    </r>
    <r>
      <rPr>
        <sz val="10"/>
        <rFont val="Arial"/>
        <family val="2"/>
      </rPr>
      <t xml:space="preserve">Se cierra esta acción de acuerdo con el informe definitivo de la Auditoria Financiera, de Gestión y Resultados vigencia 2024, emitido por la Contraloría Distrital de Medellín en septiembre de 2025.
</t>
    </r>
    <r>
      <rPr>
        <b/>
        <sz val="10"/>
        <rFont val="Arial"/>
        <family val="2"/>
      </rPr>
      <t xml:space="preserve">
ESTADO: CERRADA -</t>
    </r>
    <r>
      <rPr>
        <sz val="10"/>
        <rFont val="Arial"/>
        <family val="2"/>
      </rPr>
      <t xml:space="preserve"> Verificado en Informe Definitivo Auditoria Financiera, de Gestión y Resultados vigencia 2024, con fecha de septiembre 2025.
</t>
    </r>
  </si>
  <si>
    <r>
      <rPr>
        <b/>
        <sz val="10"/>
        <color theme="1"/>
        <rFont val="Arial"/>
        <family val="2"/>
      </rPr>
      <t>Error en la elaboración del acta de terminación del contrato 468-2023</t>
    </r>
    <r>
      <rPr>
        <sz val="10"/>
        <color theme="1"/>
        <rFont val="Arial"/>
        <family val="2"/>
      </rPr>
      <t xml:space="preserve">.
</t>
    </r>
    <r>
      <rPr>
        <b/>
        <sz val="10"/>
        <color theme="1"/>
        <rFont val="Arial"/>
        <family val="2"/>
      </rPr>
      <t>Hecho</t>
    </r>
    <r>
      <rPr>
        <sz val="10"/>
        <color theme="1"/>
        <rFont val="Arial"/>
        <family val="2"/>
      </rPr>
      <t xml:space="preserve">: En la revisión del acta de terminación y liquidación bilateral del contrato 468-2023 (anexo N°06), correspondiente al contratista ASEAR S.A. NIT 811.044.253.-8, y cuyo objeto es el siguiente: “Prestación de servicio de aseo, desinfección, limpieza, recolección de residuos hospitalarios   de todas las zonas de los hospitales, centros de salud, sedes administrativas y apoyo a la ejecución de contratos interadministrativos”, se encontró:  
En la descripción del acta, se evidencia en el numeral uno la cancelación del contrato por mutuo acuerdo. 
En el numeral tres (3) del acta “estado financiero del contrato” se refleja que el valor inicial del contrato fue de $342.061.888 y en el concepto adiciones se señala que el contrato tuvo una adición por valor de $342.061.888; para un valor total de $684.123.776. 
Según el acta de terminación y liquidación el valor ejecutado y pagado al contratista fue de $38.816.332, pero revisado los pagos realizados al contratista, se encuentra que la suma cancelada ascendió a $676.856.990, y el valor no ejecutado y a liberar por la E.S.E. METROSALUD ascendió a $7.266.786, lo que demuestra que el acta de liquidación como título ejecutivo adolece de claridad.  
</t>
    </r>
    <r>
      <rPr>
        <b/>
        <sz val="10"/>
        <color theme="1"/>
        <rFont val="Arial"/>
        <family val="2"/>
      </rPr>
      <t>Evidencias</t>
    </r>
    <r>
      <rPr>
        <sz val="10"/>
        <color theme="1"/>
        <rFont val="Arial"/>
        <family val="2"/>
      </rPr>
      <t xml:space="preserve">: Acta de terminación y liquidación bilateral del contrato 468-2023 (anexo N°06), se evidencia un error en la elaboración del acta con respecto al valor ejecutado y pagado al contratista. 
</t>
    </r>
    <r>
      <rPr>
        <b/>
        <sz val="10"/>
        <color theme="1"/>
        <rFont val="Arial"/>
        <family val="2"/>
      </rPr>
      <t>Criterios</t>
    </r>
    <r>
      <rPr>
        <sz val="10"/>
        <color theme="1"/>
        <rFont val="Arial"/>
        <family val="2"/>
      </rPr>
      <t xml:space="preserve">: Incumplimiento en el Manual de Contratación de la E.S.E. METROSALUD, en el siguiente numeral: 
“5.2.4.6.2. Formas de llevar a cabo Ia liquidación.   
Liquidación por mutuo acuerdo de las partes.  
Conforme a lo dispuesto en el artículo 18 del Acuerdo 252 de 2014, Metrosalud liquidara de mutuo acuerdo los contratos a los que haya lugar a más tardar antes del vencimiento de los seis (6) meses siguientes a la extinción del plazo contractual. Con base en la revisión y análisis efectuados, el interventor y/o supervisor del contrato proyectara el acta de liquidación, en la que constaran los acuerdos, conciliaciones y transacciones a que haya lugar para poder declararse a paz y salvo.” 
</t>
    </r>
    <r>
      <rPr>
        <b/>
        <sz val="10"/>
        <color theme="1"/>
        <rFont val="Arial"/>
        <family val="2"/>
      </rPr>
      <t>Causa</t>
    </r>
    <r>
      <rPr>
        <sz val="10"/>
        <color theme="1"/>
        <rFont val="Arial"/>
        <family val="2"/>
      </rPr>
      <t xml:space="preserve">: Debilidades en los controles del proceso contractual, concretamente de la etapa poscontractual relativos al finiquito de las cuentas del contrato. 
</t>
    </r>
    <r>
      <rPr>
        <b/>
        <sz val="10"/>
        <color theme="1"/>
        <rFont val="Arial"/>
        <family val="2"/>
      </rPr>
      <t>Efecto</t>
    </r>
    <r>
      <rPr>
        <sz val="10"/>
        <color theme="1"/>
        <rFont val="Arial"/>
        <family val="2"/>
      </rPr>
      <t xml:space="preserve">: Lo descrito podría afectar la efectividad del acta de liquidación e interferir con los derechos que en ella se contemplan a favor de la ESE Metrosalud. Por lo anterior, se configura un </t>
    </r>
    <r>
      <rPr>
        <b/>
        <sz val="10"/>
        <color theme="1"/>
        <rFont val="Arial"/>
        <family val="2"/>
      </rPr>
      <t>Hallazgo administrativo</t>
    </r>
    <r>
      <rPr>
        <sz val="10"/>
        <color theme="1"/>
        <rFont val="Arial"/>
        <family val="2"/>
      </rPr>
      <t>.</t>
    </r>
  </si>
  <si>
    <r>
      <rPr>
        <b/>
        <sz val="10"/>
        <rFont val="Arial"/>
        <family val="2"/>
      </rPr>
      <t xml:space="preserve">Octubre 2024: </t>
    </r>
    <r>
      <rPr>
        <sz val="10"/>
        <rFont val="Arial"/>
        <family val="2"/>
      </rPr>
      <t xml:space="preserve">Seguimiento Oficina Control Interno y Evaluación: A la fecha sin evidencia de avance de la acción de mejora, Continúa abierto el hallazgo de la Contraloría Distrital de Medellín. Cumplimiento: 0% -Efectividad 0%
</t>
    </r>
    <r>
      <rPr>
        <b/>
        <sz val="10"/>
        <rFont val="Arial"/>
        <family val="2"/>
      </rPr>
      <t>Noviembre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Diciembre 2024:</t>
    </r>
    <r>
      <rPr>
        <sz val="10"/>
        <rFont val="Arial"/>
        <family val="2"/>
      </rPr>
      <t xml:space="preserve"> Seguimiento Oficina Control Interno y Evaluación: se evaluó la evidencia correspondiente al formato Acta de Liquidación Bilateral PA03-FR11 ajustado, el cual debía incluir el visto bueno descrito en la acción de mejora y ser publicado en el SGI Almera. Sin embargo, se constató que este no se encuentra disponible en el aplicativo ALMERA.
Asimismo, se identificó la ausencia del procedimiento Supervisión de Contratos PA09-PR128 ajustado, el cual debía incorporar el punto de control especificado en la acción de mejora y ser publicado en el SGI Almera. Por lo tanto, el cumplimiento de esta acción se evalúa en un 20%.
</t>
    </r>
    <r>
      <rPr>
        <b/>
        <sz val="10"/>
        <rFont val="Arial"/>
        <family val="2"/>
      </rPr>
      <t>Enero 2025</t>
    </r>
    <r>
      <rPr>
        <sz val="10"/>
        <rFont val="Arial"/>
        <family val="2"/>
      </rPr>
      <t xml:space="preserve">: Aún está pendiente completar las evidencias de las acciones de mejora por parte del responsable del cumplimiento.
</t>
    </r>
    <r>
      <rPr>
        <b/>
        <sz val="10"/>
        <rFont val="Arial"/>
        <family val="2"/>
      </rPr>
      <t>Febrero 2025:</t>
    </r>
    <r>
      <rPr>
        <sz val="10"/>
        <rFont val="Arial"/>
        <family val="2"/>
      </rPr>
      <t xml:space="preserve"> Aún está pendiente completar las evidencias de las acciones de mejora por parte del responsable del cumplimiento.
</t>
    </r>
    <r>
      <rPr>
        <b/>
        <sz val="10"/>
        <rFont val="Arial"/>
        <family val="2"/>
      </rPr>
      <t xml:space="preserve">
Marzo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Abril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Junio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 xml:space="preserve">Julio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 xml:space="preserve">Agosto 2025: </t>
    </r>
    <r>
      <rPr>
        <sz val="10"/>
        <rFont val="Arial"/>
        <family val="2"/>
      </rPr>
      <t xml:space="preserve">Posterior a la auditoría de gestión de la Contraloría Distrital de Medellín vigencia 2024, se está a la espera de los resultados del informe para el cierre del hallazgo.
</t>
    </r>
    <r>
      <rPr>
        <b/>
        <sz val="10"/>
        <rFont val="Arial"/>
        <family val="2"/>
      </rPr>
      <t xml:space="preserve">Septiembre 2025: </t>
    </r>
    <r>
      <rPr>
        <sz val="10"/>
        <rFont val="Arial"/>
        <family val="2"/>
      </rPr>
      <t>Se cierra esta acción de acuerdo con el informe definitivo de la Auditoria Financiera, de Gestión y Resultados vigencia 2024, emitido por la Contraloría Distrital de Medellín en septiembre de 2025.</t>
    </r>
    <r>
      <rPr>
        <b/>
        <sz val="10"/>
        <rFont val="Arial"/>
        <family val="2"/>
      </rPr>
      <t xml:space="preserve">
ESTADO: CERRADA - </t>
    </r>
    <r>
      <rPr>
        <sz val="10"/>
        <rFont val="Arial"/>
        <family val="2"/>
      </rPr>
      <t>Verificado en Informe Definitivo Auditoria Financiera, de Gestión y Resultados vigencia 2024, con fecha de septiembre 2025.</t>
    </r>
  </si>
  <si>
    <r>
      <t xml:space="preserve">Incumplimiento en el Proceso de Gestión Documental. 
Hecho: </t>
    </r>
    <r>
      <rPr>
        <sz val="10"/>
        <color theme="1"/>
        <rFont val="Arial"/>
        <family val="2"/>
      </rPr>
      <t xml:space="preserve">En la revisión realizada a la muestra de los 43 contratos siguientes, se encontró que carecen de un sistema de numeración consecutiva (foliación): 
Circunstancia que impide controlar la cantidad de folios de cada unidad de conservación (expediente contractual), así como controlar la calidad de la información que allí reposa, en cuanto al respeto del orden original y a la conservación de la integridad de la unidad documental, perdiendo respaldo técnico y legal la gestión administrativa contractual adelantada por la entidad.  
</t>
    </r>
    <r>
      <rPr>
        <b/>
        <sz val="10"/>
        <color theme="1"/>
        <rFont val="Arial"/>
        <family val="2"/>
      </rPr>
      <t>Evidencia:</t>
    </r>
    <r>
      <rPr>
        <sz val="10"/>
        <color theme="1"/>
        <rFont val="Arial"/>
        <family val="2"/>
      </rPr>
      <t xml:space="preserve"> 1. Expedientes contractuales de la muestra seleccionada.  
2. Proceso de Gestión Documental. 
3. Procedimiento: Organización Documental normalizado y publicado en el sistema documental Almera de la Entidad. 
</t>
    </r>
    <r>
      <rPr>
        <b/>
        <sz val="10"/>
        <color theme="1"/>
        <rFont val="Arial"/>
        <family val="2"/>
      </rPr>
      <t>Criterio:</t>
    </r>
    <r>
      <rPr>
        <sz val="10"/>
        <color theme="1"/>
        <rFont val="Arial"/>
        <family val="2"/>
      </rPr>
      <t xml:space="preserve"> De acuerdo con la Ley General de Archivos (Ley 594 de 2000), los archivos tienen por objetivo esencial “el de disponer de la documentación organizada, en tal forma que la información institucional sea recuperable para su uso de la Administración en el servicio al ciudadano y como fuente de la Historia”. 
El artículo 11 de la ley en mención establece: “Obligatoriedad de la conformación de los archivos públicos. El Estado está obligado a la creación, organización, preservación y control de los archivos, teniendo en cuenta los principios de procedencia y orden original, el ciclo vital de los documentos y la normatividad archivística.” 
Procedimiento Organización Documental de la E.S.E METROSALUD, numeral 
3.3.2.14, que establece: “3.3.2.14. Foliar las unidades documentales complejas (Contratos, Historias Clínicas, Historias laborales, procesos disciplinarios, entre otros) ...” 
</t>
    </r>
    <r>
      <rPr>
        <b/>
        <sz val="10"/>
        <color theme="1"/>
        <rFont val="Arial"/>
        <family val="2"/>
      </rPr>
      <t xml:space="preserve">Causa: </t>
    </r>
    <r>
      <rPr>
        <sz val="10"/>
        <color theme="1"/>
        <rFont val="Arial"/>
        <family val="2"/>
      </rPr>
      <t xml:space="preserve">Lo anterior obedece a debilidades en el proceso de gestión documental, concretamente en la administración de los expedientes contractuales.  
</t>
    </r>
    <r>
      <rPr>
        <b/>
        <sz val="10"/>
        <color theme="1"/>
        <rFont val="Arial"/>
        <family val="2"/>
      </rPr>
      <t xml:space="preserve">Efecto: </t>
    </r>
    <r>
      <rPr>
        <sz val="10"/>
        <color theme="1"/>
        <rFont val="Arial"/>
        <family val="2"/>
      </rPr>
      <t xml:space="preserve">La falta de foliación puede afectar la integridad de los expedientes de los diferentes contratos y dejar sin respaldo la ejecución realizada en cada contrato.  
Por lo anterior se constituye en un </t>
    </r>
    <r>
      <rPr>
        <b/>
        <sz val="10"/>
        <color theme="1"/>
        <rFont val="Arial"/>
        <family val="2"/>
      </rPr>
      <t>Hallazgo Administrativo</t>
    </r>
  </si>
  <si>
    <r>
      <t>1. Ajustar el Procedimiento Contratación de Bienes y Servicios PA03 PR 29, incorporando la tarea/actividad de realizar la revisión y foliación de los contratos, según lo dispuesto en el Procedimiento Organización de Documentos PA07 PR 57, asignando como responsable a un auxiliar administrativo, a partir de los contratos de la vigencia 2025.</t>
    </r>
    <r>
      <rPr>
        <sz val="10"/>
        <color rgb="FFFF0000"/>
        <rFont val="Arial"/>
        <family val="2"/>
      </rPr>
      <t xml:space="preserve"> 
</t>
    </r>
    <r>
      <rPr>
        <sz val="10"/>
        <rFont val="Arial"/>
        <family val="2"/>
      </rPr>
      <t xml:space="preserve">
Producto esperado (evidencia a mostrar):
1.1  Procedimiento de contratación de bienes y servicios PA03 PR 29, ajustado (incluye la tarea/actividad descrita en la acción de mejoramiento) y publicado en el SGI Almera
</t>
    </r>
  </si>
  <si>
    <r>
      <t>2 .Ajustar PA07 PR 57 - PROCEDIMIENTO ORGANIZACIÓN DE DOCUMENTOS incluyendo punto de control para verificación de foliación, esta actividad la realizará el profesional</t>
    </r>
    <r>
      <rPr>
        <sz val="10"/>
        <color rgb="FFFF0000"/>
        <rFont val="Arial"/>
        <family val="2"/>
      </rPr>
      <t xml:space="preserve"> </t>
    </r>
    <r>
      <rPr>
        <sz val="10"/>
        <rFont val="Arial"/>
        <family val="2"/>
      </rPr>
      <t xml:space="preserve">Profesional Universitario Gestión Documental
Producto esperado (evidencia a mostrar):
1. PA07 PR 57 - PROCEDIMIENTO ORGANIZACIÓN DE DOCUMENTOS (incluye la tarea/actividad descrita en la acción de mejoramiento) y publicado en el SGI Almera
</t>
    </r>
  </si>
  <si>
    <r>
      <t>5. Capacitar al personal de contratación sobre la gestión documental</t>
    </r>
    <r>
      <rPr>
        <sz val="10"/>
        <color rgb="FFFF0000"/>
        <rFont val="Arial"/>
        <family val="2"/>
      </rPr>
      <t xml:space="preserve"> </t>
    </r>
    <r>
      <rPr>
        <sz val="10"/>
        <rFont val="Arial"/>
        <family val="2"/>
      </rPr>
      <t>por parte del Profesional Universitario Gestión documental
Producto esperado (evidencia a mostrar):
1. Registro de asistencia a la capacitación</t>
    </r>
  </si>
  <si>
    <r>
      <rPr>
        <b/>
        <sz val="10"/>
        <color theme="1"/>
        <rFont val="Arial"/>
        <family val="2"/>
      </rPr>
      <t>Debilidades en la supervisión y el proceso de declaración de incumplimiento contractual por parte de la ESE Metrosalud. 
Hecho</t>
    </r>
    <r>
      <rPr>
        <sz val="10"/>
        <color theme="1"/>
        <rFont val="Arial"/>
        <family val="2"/>
      </rPr>
      <t xml:space="preserve">: En el contrato 3788 de 2023, celebrado el día 26 de junio de 2023, con Grupo TECMEDIC S.A.S. con objeto Adquisición de equipos biomédicos para la habilitación y puesta en funcionamiento del servicio de esterilización para la unidad hospitalaria Buenos Aires, por valor de $1.029.784.848, con un plazo inicial de 90 días, se evidenció que el contratista durante la vigencia inicial no cumplió con su obligación pese a los requerimientos del supervisor, y aunque la ESE a través de prórroga número 1, suscrita el 23 de septiembre de 2023, amplió el plazo en 90 días adicionales, con el fin de que el contratista pudiera realizar todos los trámites de importación e instalación de los equipos biomédicos, este finalmente no suministró los bienes contratados.  
Respecto a lo descrito se observa lo siguiente:  
a) Para la prórroga número 1 no se evidencia la modificación de la garantía de cumplimiento en relación con la vigencia de los amparos.  
b) El día 12 de diciembre de 2023, 10 días antes de terminar el plazo contractual, el Supervisor notifica a la ordenadora del gasto la solicitud de declaratoria de incumplimiento, debido a la no ejecución contractual del contratista.  
La ESE no adelantó ningún procedimiento para la declaratoria de incumplimiento del contrato y por tanto no realizó el cobro del 10% del valor contractual, pactado como pena por dicho incumplimiento, según lo establecido en la cláusula tercera, además de que no contaba con cobertura temporal de la garantía de cumplimiento, que le permitiera obtener del seguro que amparaba el contrato, la indemnización de los perjuicios ocasionados.  
El área jurídica de la ESE corrobora lo anterior en oficio del 2 de agosto de 2024, mediante el cual certifica que la entidad no cuenta con la actualización de la póliza del contrato 3788 de 2023, correspondiente a la prórroga, ni existe solicitud de incumplimiento imputado a dicho contrato.  
</t>
    </r>
    <r>
      <rPr>
        <b/>
        <sz val="10"/>
        <color theme="1"/>
        <rFont val="Arial"/>
        <family val="2"/>
      </rPr>
      <t xml:space="preserve">Evidencia: </t>
    </r>
    <r>
      <rPr>
        <sz val="10"/>
        <color theme="1"/>
        <rFont val="Arial"/>
        <family val="2"/>
      </rPr>
      <t xml:space="preserve">Expediente contrato 3788 de 2023 y certificación del 2 de agosto de 2024, emitida por el área jurídica de la ESE.  
</t>
    </r>
    <r>
      <rPr>
        <b/>
        <sz val="10"/>
        <color theme="1"/>
        <rFont val="Arial"/>
        <family val="2"/>
      </rPr>
      <t xml:space="preserve">Criterio: </t>
    </r>
    <r>
      <rPr>
        <sz val="10"/>
        <color theme="1"/>
        <rFont val="Arial"/>
        <family val="2"/>
      </rPr>
      <t xml:space="preserve">Incumplimiento del inciso primero del artículo 84 de la ley 1474 de 2011, que dispone: “FACULTADES Y DEBERES DE LOS SUPERVISORES Y LOS INTERVENTORES. La supervisión e interventoría contractual implica el seguimiento al ejercicio del cumplimiento obligacional por la entidad contratante sobre las obligaciones a cargo del contratista” (…), en concordancia con el “Manual de Supervisión e Interventoría Código: MA0701010214. Versión: 02. Vigente a partir de: 11/07/2014. Página: 2 de 22.”. RESPONSABILIDADES DE LOS INTERVENTORES Y SUPERVISORES. 1. Funciones administrativas. 2. Funciones Técnicas. 3 funciones Financieras. 4. Funciones Legales”. 
Clausula décimo segunda del contrato: “En caso de mora o incumplimiento parcial de alguna de las obligaciones derivadas del presente contrato por causas imputables al contratista, el valor de las multas será proporcional al valor del contrato y a los perjuicios que sufra METROSALUD, cuyo valor corresponderá hasta el 0.5% del valor del contrato por cada día de retardo y hasta por quince (15) días calendario”.   
Clausula décimo tercera. Clausula penal del contrato: “en caso de declaratoria de caducidad por incumplimiento, METROSALUD hará ejecutiva la sanción penal pecuniaria equivalente al 10% del valor del contrato, lo anterior no obsta para que judicialmente se cobre la indemnización de perjuicios a que haya lugar en términos del artículo 1600 del código civil”.  
Manual de Contratación de Metrosalud numeral 5.2.6.  
Capítulo VI: “régimen sancionatorio en Materia contractual en su párrafo quinto, plantea que “el Ordenador del Gasto será el encargado de tramitar el proceso sancionatorio contra contratistas con el acompañamiento de la oficina jurídica”.  
</t>
    </r>
    <r>
      <rPr>
        <b/>
        <sz val="10"/>
        <color theme="1"/>
        <rFont val="Arial"/>
        <family val="2"/>
      </rPr>
      <t xml:space="preserve">Causa: </t>
    </r>
    <r>
      <rPr>
        <sz val="10"/>
        <color theme="1"/>
        <rFont val="Arial"/>
        <family val="2"/>
      </rPr>
      <t xml:space="preserve">La no ampliación de la vigencia de la garantía de cumplimiento, obedece a debilidades en la supervisión y la no adopción de trámites requeridos para la declaratoria de incumplimiento indica debilidades en el proceso contractual, específicamente en las actuaciones que deben adelantar las diferentes áreas en caso de incumplimiento.  
</t>
    </r>
    <r>
      <rPr>
        <b/>
        <sz val="10"/>
        <color theme="1"/>
        <rFont val="Arial"/>
        <family val="2"/>
      </rPr>
      <t xml:space="preserve">Efecto: </t>
    </r>
    <r>
      <rPr>
        <sz val="10"/>
        <color theme="1"/>
        <rFont val="Arial"/>
        <family val="2"/>
      </rPr>
      <t xml:space="preserve">Las deficiencias evidenciadas han impedido que la ESE obtenga el valor por concepto de cláusula penal pecuniaria ante el incumplimiento del contratista, que generó perjuicios para la ESE representados en el retraso en la entrada en operación de la unidad hospitalaria.
Por lo anterior, se configura en un </t>
    </r>
    <r>
      <rPr>
        <b/>
        <sz val="10"/>
        <color theme="1"/>
        <rFont val="Arial"/>
        <family val="2"/>
      </rPr>
      <t>Hallazgo administrativo con una presunta incidencia disciplinaria</t>
    </r>
    <r>
      <rPr>
        <sz val="10"/>
        <color theme="1"/>
        <rFont val="Arial"/>
        <family val="2"/>
      </rPr>
      <t xml:space="preserve">. 
</t>
    </r>
  </si>
  <si>
    <r>
      <rPr>
        <b/>
        <sz val="10"/>
        <rFont val="Arial"/>
        <family val="2"/>
      </rPr>
      <t>Octubre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Noviembre 2024: S</t>
    </r>
    <r>
      <rPr>
        <sz val="10"/>
        <rFont val="Arial"/>
        <family val="2"/>
      </rPr>
      <t xml:space="preserve">eguimiento Oficina Control Interno y Evaluación: A la fecha sin evidencia de avance de la acción de mejora, Continúa abierto el hallazgo de la Contraloría Distrital de Medellín. Cumplimiento: 0% -Efectividad 0%
</t>
    </r>
    <r>
      <rPr>
        <b/>
        <sz val="10"/>
        <rFont val="Arial"/>
        <family val="2"/>
      </rPr>
      <t>Diciembre 2024:</t>
    </r>
    <r>
      <rPr>
        <sz val="10"/>
        <rFont val="Arial"/>
        <family val="2"/>
      </rPr>
      <t xml:space="preserve"> Seguimiento Oficina Control Interno y Evaluación: Se realizó la solicitud para la aprobación del Manual de Contratación, que incluye el ajuste del procedimiento Supervisión de Contratos. Este ajuste incorpora la tarea, la actividad y el punto de control descritos en la acción de mejora, con el objetivo de que sea publicado posteriormente en el SGI Almera, una vez aprobado. cumplimiento de 40%.
</t>
    </r>
    <r>
      <rPr>
        <b/>
        <sz val="10"/>
        <rFont val="Arial"/>
        <family val="2"/>
      </rPr>
      <t>Enero 2025:</t>
    </r>
    <r>
      <rPr>
        <sz val="10"/>
        <rFont val="Arial"/>
        <family val="2"/>
      </rPr>
      <t xml:space="preserve"> Sin evidencia de la acción de mejora por parte de los responsables del cumplimiento.
</t>
    </r>
    <r>
      <rPr>
        <b/>
        <sz val="10"/>
        <rFont val="Arial"/>
        <family val="2"/>
      </rPr>
      <t>Febrero 2025:</t>
    </r>
    <r>
      <rPr>
        <sz val="10"/>
        <rFont val="Arial"/>
        <family val="2"/>
      </rPr>
      <t xml:space="preserve"> Sin evidencia de la acción de mejora por parte de los responsables del cumplimiento.
</t>
    </r>
    <r>
      <rPr>
        <b/>
        <sz val="10"/>
        <rFont val="Arial"/>
        <family val="2"/>
      </rPr>
      <t>Marzo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
Abril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Junio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 xml:space="preserve">Julio 2025: </t>
    </r>
    <r>
      <rPr>
        <sz val="10"/>
        <rFont val="Arial"/>
        <family val="2"/>
      </rPr>
      <t xml:space="preserve">Actualmente la Contraloría Distrital de Medellín está realizando la auditoría para la vigencia 2024, y está realizando la verificación de las evidencias de esta acción .  </t>
    </r>
    <r>
      <rPr>
        <b/>
        <sz val="10"/>
        <rFont val="Arial"/>
        <family val="2"/>
      </rPr>
      <t xml:space="preserve">
Agosto 2025: </t>
    </r>
    <r>
      <rPr>
        <sz val="10"/>
        <rFont val="Arial"/>
        <family val="2"/>
      </rPr>
      <t>Posterior a la auditoría de gestión de la Contraloría Distrital de Medellín vigencia 2024, se está a la espera de los resultados del informe para el cierre del hallazgo.</t>
    </r>
    <r>
      <rPr>
        <b/>
        <sz val="10"/>
        <rFont val="Arial"/>
        <family val="2"/>
      </rPr>
      <t xml:space="preserve">
Septiembre 2025: </t>
    </r>
    <r>
      <rPr>
        <sz val="10"/>
        <rFont val="Arial"/>
        <family val="2"/>
      </rPr>
      <t>Se cierra esta acción de acuerdo con el informe definitivo de la Auditoria Financiera, de Gestión y Resultados vigencia 2024, emitido por la Contraloría Distrital de Medellín en septiembre de 2025.</t>
    </r>
    <r>
      <rPr>
        <b/>
        <sz val="10"/>
        <rFont val="Arial"/>
        <family val="2"/>
      </rPr>
      <t xml:space="preserve">
ESTADO: CERRADA - </t>
    </r>
    <r>
      <rPr>
        <sz val="10"/>
        <rFont val="Arial"/>
        <family val="2"/>
      </rPr>
      <t>Verificado en Informe Definitivo Auditoria Financiera, de Gestión y Resultados vigencia 2024, con fecha de septiembre 2025.</t>
    </r>
  </si>
  <si>
    <r>
      <t>Debilidades en la publicación de los expedientes contractuales en el SECOP II. 
Hecho</t>
    </r>
    <r>
      <rPr>
        <sz val="10"/>
        <color theme="1"/>
        <rFont val="Arial"/>
        <family val="2"/>
      </rPr>
      <t xml:space="preserve">: Una vez revisados los 43 contratos de la muestra, se evidencia que los mismos no se encuentran completos en el SECOP II, solo se evidencia parte de la etapa precontractual hasta la firma del contrato, faltando información como informes de actividades del contratista, informes de supervisión, pólizas de cobertura del contrato (Modificaciones), relación de pagos y facturas, actas de finalización, entre otros. 
</t>
    </r>
    <r>
      <rPr>
        <b/>
        <sz val="10"/>
        <color theme="1"/>
        <rFont val="Arial"/>
        <family val="2"/>
      </rPr>
      <t xml:space="preserve">Criterio: </t>
    </r>
    <r>
      <rPr>
        <sz val="10"/>
        <color theme="1"/>
        <rFont val="Arial"/>
        <family val="2"/>
      </rPr>
      <t xml:space="preserve">Situación que inobserva lo contemplado en la norma que reza en su artículo 53 de la Ley 2195 de 2022 que a “partir del 18 de julio de 2022, las Entidades Estatales que por disposición legal cuenten con un régimen contractual excepcional al del Estatuto General de Contratación de la Administración Pública, deberán publicar en el SECOP II, todos los documentos relacionados con su actividad contractual”.  
</t>
    </r>
    <r>
      <rPr>
        <b/>
        <sz val="10"/>
        <color theme="1"/>
        <rFont val="Arial"/>
        <family val="2"/>
      </rPr>
      <t>Causa:</t>
    </r>
    <r>
      <rPr>
        <sz val="10"/>
        <color theme="1"/>
        <rFont val="Arial"/>
        <family val="2"/>
      </rPr>
      <t xml:space="preserve"> Incumplimiento por parte de los encargados, de la publicación de los expedientes en el aplicativo de los documentos que genera el desarrollo contractual.
</t>
    </r>
    <r>
      <rPr>
        <b/>
        <sz val="10"/>
        <color theme="1"/>
        <rFont val="Arial"/>
        <family val="2"/>
      </rPr>
      <t>Efectos:</t>
    </r>
    <r>
      <rPr>
        <sz val="10"/>
        <color theme="1"/>
        <rFont val="Arial"/>
        <family val="2"/>
      </rPr>
      <t xml:space="preserve"> Incumplimiento de los principios de transparencia y publicidad, por la no publicación o publicación parcial de información de todos los elementos del componente contractual. 
De acuerdo con lo anterior, esta situación se configura como un </t>
    </r>
    <r>
      <rPr>
        <b/>
        <sz val="10"/>
        <color theme="1"/>
        <rFont val="Arial"/>
        <family val="2"/>
      </rPr>
      <t>Hallazgo</t>
    </r>
    <r>
      <rPr>
        <sz val="10"/>
        <color theme="1"/>
        <rFont val="Arial"/>
        <family val="2"/>
      </rPr>
      <t xml:space="preserve"> </t>
    </r>
    <r>
      <rPr>
        <b/>
        <sz val="10"/>
        <color theme="1"/>
        <rFont val="Arial"/>
        <family val="2"/>
      </rPr>
      <t>administrativo</t>
    </r>
    <r>
      <rPr>
        <sz val="10"/>
        <color theme="1"/>
        <rFont val="Arial"/>
        <family val="2"/>
      </rPr>
      <t xml:space="preserve">. </t>
    </r>
    <r>
      <rPr>
        <b/>
        <sz val="10"/>
        <color theme="1"/>
        <rFont val="Arial"/>
        <family val="2"/>
      </rPr>
      <t xml:space="preserve">
</t>
    </r>
  </si>
  <si>
    <r>
      <rPr>
        <b/>
        <sz val="10"/>
        <rFont val="Arial"/>
        <family val="2"/>
      </rPr>
      <t>Octubre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Noviembre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Diciembre 2024:</t>
    </r>
    <r>
      <rPr>
        <sz val="10"/>
        <rFont val="Arial"/>
        <family val="2"/>
      </rPr>
      <t xml:space="preserve">Seguimiento Oficina Control Interno y Evaluación: A la fecha sin evidencia de avance de la acción de mejora, Continúa abierto el hallazgo de la Contraloría Distrital de Medellín. Cumplimiento: 0% -Efectividad 0%
</t>
    </r>
    <r>
      <rPr>
        <b/>
        <sz val="10"/>
        <rFont val="Arial"/>
        <family val="2"/>
      </rPr>
      <t xml:space="preserve">
Enero 2025:</t>
    </r>
    <r>
      <rPr>
        <sz val="10"/>
        <rFont val="Arial"/>
        <family val="2"/>
      </rPr>
      <t xml:space="preserve"> A la fecha sin evidencia de avance de la acción de mejora.
</t>
    </r>
    <r>
      <rPr>
        <b/>
        <sz val="10"/>
        <rFont val="Arial"/>
        <family val="2"/>
      </rPr>
      <t xml:space="preserve">Febrero 2025:  </t>
    </r>
    <r>
      <rPr>
        <sz val="10"/>
        <rFont val="Arial"/>
        <family val="2"/>
      </rPr>
      <t xml:space="preserve">A la fecha sin evidencia de avance de la acción de mejora.
</t>
    </r>
    <r>
      <rPr>
        <b/>
        <sz val="10"/>
        <rFont val="Arial"/>
        <family val="2"/>
      </rPr>
      <t>Marzo 2025:</t>
    </r>
    <r>
      <rPr>
        <sz val="10"/>
        <rFont val="Arial"/>
        <family val="2"/>
      </rPr>
      <t xml:space="preserve">  A la fecha sin evidencia de avance de la acción de mejora.
</t>
    </r>
    <r>
      <rPr>
        <b/>
        <sz val="10"/>
        <rFont val="Arial"/>
        <family val="2"/>
      </rPr>
      <t>Abril 2025</t>
    </r>
    <r>
      <rPr>
        <sz val="10"/>
        <rFont val="Arial"/>
        <family val="2"/>
      </rPr>
      <t xml:space="preserve">: A la fecha sin evidencia de avance de la acción de mejora.
</t>
    </r>
    <r>
      <rPr>
        <b/>
        <sz val="10"/>
        <rFont val="Arial"/>
        <family val="2"/>
      </rPr>
      <t xml:space="preserve">
Mayo 2025:</t>
    </r>
    <r>
      <rPr>
        <sz val="10"/>
        <rFont val="Arial"/>
        <family val="2"/>
      </rPr>
      <t xml:space="preserve"> A la fecha sin evidencia de avance de la acción de mejora.
</t>
    </r>
    <r>
      <rPr>
        <b/>
        <sz val="10"/>
        <rFont val="Arial"/>
        <family val="2"/>
      </rPr>
      <t>Junio 2025:</t>
    </r>
    <r>
      <rPr>
        <sz val="10"/>
        <rFont val="Arial"/>
        <family val="2"/>
      </rPr>
      <t xml:space="preserve"> Actualmente la Contraloría Distrital de Medellín está realizando la auditoría para la vigencia 2024, y está realizando la verificación de las evidencias de esta acción . 
</t>
    </r>
    <r>
      <rPr>
        <b/>
        <sz val="10"/>
        <rFont val="Arial"/>
        <family val="2"/>
      </rPr>
      <t>Julio 2025:</t>
    </r>
    <r>
      <rPr>
        <sz val="10"/>
        <rFont val="Arial"/>
        <family val="2"/>
      </rPr>
      <t xml:space="preserve"> Actualmente la Contraloría Distrital de Medellín está realizando la auditoría para la vigencia 2024, y está realizando la verificación de las evidencias de esta acción.
</t>
    </r>
    <r>
      <rPr>
        <b/>
        <sz val="10"/>
        <rFont val="Arial"/>
        <family val="2"/>
      </rPr>
      <t xml:space="preserve">Agosto 2025: </t>
    </r>
    <r>
      <rPr>
        <sz val="10"/>
        <rFont val="Arial"/>
        <family val="2"/>
      </rPr>
      <t xml:space="preserve">Posterior a la auditoría de gestión de la Contraloría Distrital de Medellín vigencia 2024, se está a la espera de los resultados del informe para el cierre del hallazgo. 
</t>
    </r>
    <r>
      <rPr>
        <b/>
        <sz val="10"/>
        <rFont val="Arial"/>
        <family val="2"/>
      </rPr>
      <t xml:space="preserve">
Septiembre 2025</t>
    </r>
    <r>
      <rPr>
        <sz val="10"/>
        <rFont val="Arial"/>
        <family val="2"/>
      </rPr>
      <t xml:space="preserve">: Se cierra esta acción de acuerdo con el informe definitivo de la Auditoria Financiera, de Gestión y Resultados vigencia 2024, emitido por la Contraloría Distrital de Medellín en septiembre de 2025.
</t>
    </r>
    <r>
      <rPr>
        <b/>
        <sz val="10"/>
        <rFont val="Arial"/>
        <family val="2"/>
      </rPr>
      <t xml:space="preserve">ESTADO: CERRADA </t>
    </r>
    <r>
      <rPr>
        <sz val="10"/>
        <rFont val="Arial"/>
        <family val="2"/>
      </rPr>
      <t>- Verificado en Informe Definitivo Auditoria Financiera, de Gestión y Resultados vigencia 2024, con fecha de septiembre 2025.</t>
    </r>
  </si>
  <si>
    <r>
      <rPr>
        <b/>
        <sz val="10"/>
        <rFont val="Arial"/>
        <family val="2"/>
      </rPr>
      <t>Octubre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 xml:space="preserve">
Noviembre 2024: </t>
    </r>
    <r>
      <rPr>
        <sz val="10"/>
        <rFont val="Arial"/>
        <family val="2"/>
      </rPr>
      <t xml:space="preserve">Seguimiento Oficina Control Interno y Evaluación: A la fecha sin evidencia de avance de la acción de mejora, Continúa abierto el hallazgo de la Contraloría Distrital de Medellín. Cumplimiento: 0% -Efectividad 0%
</t>
    </r>
    <r>
      <rPr>
        <b/>
        <sz val="10"/>
        <rFont val="Arial"/>
        <family val="2"/>
      </rPr>
      <t>Diciembre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Enero 2025</t>
    </r>
    <r>
      <rPr>
        <sz val="10"/>
        <rFont val="Arial"/>
        <family val="2"/>
      </rPr>
      <t xml:space="preserve">: Sin evidencia de la acción de mejora por parte de los repsonsables del cumplimiento.
</t>
    </r>
    <r>
      <rPr>
        <b/>
        <sz val="10"/>
        <rFont val="Arial"/>
        <family val="2"/>
      </rPr>
      <t xml:space="preserve">Febrero 2025: </t>
    </r>
    <r>
      <rPr>
        <sz val="10"/>
        <rFont val="Arial"/>
        <family val="2"/>
      </rPr>
      <t xml:space="preserve">Sin evidencia de la acción de mejora por parte de los repsonsables del cumplimiento.
</t>
    </r>
    <r>
      <rPr>
        <b/>
        <sz val="10"/>
        <rFont val="Arial"/>
        <family val="2"/>
      </rPr>
      <t xml:space="preserve">
Marzo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Abril 2025:</t>
    </r>
    <r>
      <rPr>
        <sz val="10"/>
        <rFont val="Arial"/>
        <family val="2"/>
      </rPr>
      <t xml:space="preserve"> Se realizó seguimiento conjunto con la Contraloría Distrital de Medellín y ellos están evaluando las evidencias durante la Auditoría Financiera y de Gestión de la vigencia 2024.</t>
    </r>
    <r>
      <rPr>
        <b/>
        <sz val="10"/>
        <rFont val="Arial"/>
        <family val="2"/>
      </rPr>
      <t xml:space="preserve">
Mayo 2025: </t>
    </r>
    <r>
      <rPr>
        <sz val="10"/>
        <rFont val="Arial"/>
        <family val="2"/>
      </rPr>
      <t xml:space="preserve">Se realizó seguimiento conjunto con la Contraloría Distrital de Medellín y ellos están evaluando las evidencias durante la Auditoría Financiera y de Gestión de la vigencia 2024.
</t>
    </r>
    <r>
      <rPr>
        <b/>
        <sz val="10"/>
        <rFont val="Arial"/>
        <family val="2"/>
      </rPr>
      <t xml:space="preserve">Junio 2025: </t>
    </r>
    <r>
      <rPr>
        <sz val="10"/>
        <rFont val="Arial"/>
        <family val="2"/>
      </rPr>
      <t xml:space="preserve">Avance parcial de las evidencias de las acciones de mejora por parte de los responsables del cumplimiento.
</t>
    </r>
    <r>
      <rPr>
        <b/>
        <sz val="10"/>
        <rFont val="Arial"/>
        <family val="2"/>
      </rPr>
      <t>Julio 2025:</t>
    </r>
    <r>
      <rPr>
        <sz val="10"/>
        <rFont val="Arial"/>
        <family val="2"/>
      </rPr>
      <t xml:space="preserve"> Avance parcial de las evidencias de las acciones de mejora por parte de los responsables del cumplimiento.
</t>
    </r>
    <r>
      <rPr>
        <b/>
        <sz val="10"/>
        <rFont val="Arial"/>
        <family val="2"/>
      </rPr>
      <t xml:space="preserve">Agosto 2025: </t>
    </r>
    <r>
      <rPr>
        <sz val="10"/>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10"/>
        <rFont val="Arial"/>
        <family val="2"/>
      </rPr>
      <t xml:space="preserve">
Septiembre 2025: </t>
    </r>
    <r>
      <rPr>
        <sz val="10"/>
        <rFont val="Arial"/>
        <family val="2"/>
      </rPr>
      <t>Se cierra esta acción de acuerdo con el informe definitivo de la Auditoria Financiera, de Gestión y Resultados vigencia 2024, emitido por la Contraloría Distrital de Medellín en septiembre de 2025.</t>
    </r>
    <r>
      <rPr>
        <b/>
        <sz val="10"/>
        <rFont val="Arial"/>
        <family val="2"/>
      </rPr>
      <t xml:space="preserve">
ESTADO: CERRADA - </t>
    </r>
    <r>
      <rPr>
        <sz val="10"/>
        <rFont val="Arial"/>
        <family val="2"/>
      </rPr>
      <t>Verificado en Informe Definitivo Auditoria Financiera, de Gestión y Resultados vigencia 2024, con fecha de septiembre 2025.</t>
    </r>
  </si>
  <si>
    <r>
      <rPr>
        <b/>
        <sz val="10"/>
        <rFont val="Arial"/>
        <family val="2"/>
      </rPr>
      <t>Octubre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 xml:space="preserve">Noviembre 2024: </t>
    </r>
    <r>
      <rPr>
        <sz val="10"/>
        <rFont val="Arial"/>
        <family val="2"/>
      </rPr>
      <t xml:space="preserve">Seguimiento Oficina Control Interno y Evaluación: A la fecha sin evidencia de avance de la acción de mejora, Continúa abierto el hallazgo de la Contraloría Distrital de Medellín. Cumplimiento: 0% -Efectividad 0%
</t>
    </r>
    <r>
      <rPr>
        <b/>
        <sz val="10"/>
        <rFont val="Arial"/>
        <family val="2"/>
      </rPr>
      <t>Diciembre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Enero 2025</t>
    </r>
    <r>
      <rPr>
        <sz val="10"/>
        <rFont val="Arial"/>
        <family val="2"/>
      </rPr>
      <t xml:space="preserve">: En proceso de avance en las acciones de mejora por parte de los responsables del cumplimiento.
</t>
    </r>
    <r>
      <rPr>
        <b/>
        <sz val="10"/>
        <rFont val="Arial"/>
        <family val="2"/>
      </rPr>
      <t>Febrero 2025:</t>
    </r>
    <r>
      <rPr>
        <sz val="10"/>
        <rFont val="Arial"/>
        <family val="2"/>
      </rPr>
      <t xml:space="preserve"> En proceso de avance en las acciones de mejora por parte de los responsables del cumplimiento.
</t>
    </r>
    <r>
      <rPr>
        <b/>
        <sz val="10"/>
        <rFont val="Arial"/>
        <family val="2"/>
      </rPr>
      <t xml:space="preserve">Marzo 2025: </t>
    </r>
    <r>
      <rPr>
        <sz val="10"/>
        <rFont val="Arial"/>
        <family val="2"/>
      </rPr>
      <t>En proceso de avance en las acciones de mejora por parte de los responsables del cumplimiento.</t>
    </r>
    <r>
      <rPr>
        <b/>
        <sz val="10"/>
        <rFont val="Arial"/>
        <family val="2"/>
      </rPr>
      <t xml:space="preserve">
Abril 2025: </t>
    </r>
    <r>
      <rPr>
        <sz val="10"/>
        <rFont val="Arial"/>
        <family val="2"/>
      </rPr>
      <t xml:space="preserve">En proceso de avance en las acciones de mejora por parte de los responsables del cumplimiento. 
</t>
    </r>
    <r>
      <rPr>
        <b/>
        <sz val="10"/>
        <rFont val="Arial"/>
        <family val="2"/>
      </rPr>
      <t xml:space="preserve">Mayo 2025: </t>
    </r>
    <r>
      <rPr>
        <sz val="10"/>
        <rFont val="Arial"/>
        <family val="2"/>
      </rPr>
      <t xml:space="preserve">En proceso de avance en las acciones de mejora por parte de los responsables del cumplimiento.
</t>
    </r>
    <r>
      <rPr>
        <b/>
        <sz val="10"/>
        <rFont val="Arial"/>
        <family val="2"/>
      </rPr>
      <t xml:space="preserve">Junio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Julio 2025:</t>
    </r>
    <r>
      <rPr>
        <sz val="10"/>
        <rFont val="Arial"/>
        <family val="2"/>
      </rPr>
      <t xml:space="preserve"> Actualmente la Contraloría Distrital de Medellín está realizando la auditoría para la vigencia 2024, y está realizando la verificación de las evidencias de esta acción.</t>
    </r>
    <r>
      <rPr>
        <b/>
        <sz val="10"/>
        <rFont val="Arial"/>
        <family val="2"/>
      </rPr>
      <t xml:space="preserve">
Agosto 2025: </t>
    </r>
    <r>
      <rPr>
        <sz val="10"/>
        <rFont val="Arial"/>
        <family val="2"/>
      </rPr>
      <t xml:space="preserve">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10"/>
        <rFont val="Arial"/>
        <family val="2"/>
      </rPr>
      <t xml:space="preserve">
Septiembre 2025: </t>
    </r>
    <r>
      <rPr>
        <sz val="10"/>
        <rFont val="Arial"/>
        <family val="2"/>
      </rPr>
      <t>Se cierra esta acción de acuerdo con el informe definitivo de la Auditoria Financiera, de Gestión y Resultados vigencia 2024, emitido por la Contraloría Distrital de Medellín en septiembre de 2025, en la que se pudo confirmar que no estaba dentro del Plan de mejoramienbto para evaluar por el enter de control. Ver hoja de tarbajo ente de control.</t>
    </r>
    <r>
      <rPr>
        <b/>
        <sz val="10"/>
        <rFont val="Arial"/>
        <family val="2"/>
      </rPr>
      <t xml:space="preserve">
ESTADO: CERRADA - </t>
    </r>
    <r>
      <rPr>
        <sz val="10"/>
        <rFont val="Arial"/>
        <family val="2"/>
      </rPr>
      <t>Verificado en Informe Definitivo Auditoria Financiera, de Gestión y Resultados vigencia 2024, con fecha de septiembre 2025.</t>
    </r>
  </si>
  <si>
    <r>
      <rPr>
        <b/>
        <sz val="10"/>
        <color theme="1"/>
        <rFont val="Arial"/>
        <family val="2"/>
      </rPr>
      <t>No aplicación de descuentos por pronto pago.</t>
    </r>
    <r>
      <rPr>
        <sz val="10"/>
        <color theme="1"/>
        <rFont val="Arial"/>
        <family val="2"/>
      </rPr>
      <t xml:space="preserve">
</t>
    </r>
    <r>
      <rPr>
        <b/>
        <sz val="10"/>
        <color theme="1"/>
        <rFont val="Arial"/>
        <family val="2"/>
      </rPr>
      <t xml:space="preserve">Hecho: </t>
    </r>
    <r>
      <rPr>
        <sz val="10"/>
        <color theme="1"/>
        <rFont val="Arial"/>
        <family val="2"/>
      </rPr>
      <t xml:space="preserve">Una vez revisado el contrato Nro. 4593-2023, suscrito entre la ESE Metrosalud y Transportes Vitales SAS, cuyo objeto fue la prestación de ambulancias tipo TAB y TAM para prestar el servicio de atención prehospitalaria  24 horas del día, los siete días a la semana, estabilización y traslado de pacientes de forma ininterrumpida dentro del programa de atención prehospitalaria urgencia emergencias y desastres, por un valor inicial de $1.131.853.378, por un plazo inicial de 66 días contados a partir del 24 de julio al 30 de septiembre de 2023, en el que se pactó en la cláusula sexta. Forma de pago un descuento del 2% por concepto de pronto pago.
Se observó que en los pagos que a continuación se relacionan, no se aplicaron los descuentos por pronto pago, pese a que la entidad canceló los valores cobrados al contratista dentro de los 15 días siguientes (calendario) a la presentación de la factura. 
</t>
    </r>
    <r>
      <rPr>
        <b/>
        <sz val="10"/>
        <color theme="1"/>
        <rFont val="Arial"/>
        <family val="2"/>
      </rPr>
      <t xml:space="preserve">Evidencia: </t>
    </r>
    <r>
      <rPr>
        <sz val="10"/>
        <color theme="1"/>
        <rFont val="Arial"/>
        <family val="2"/>
      </rPr>
      <t xml:space="preserve">Órdenes de pago Nro. 320499 del 16 de agosto y 328236 del 21 de noviembre del 2023 y facturas números 2188 y 2194.  
</t>
    </r>
    <r>
      <rPr>
        <b/>
        <sz val="10"/>
        <color theme="1"/>
        <rFont val="Arial"/>
        <family val="2"/>
      </rPr>
      <t>Criterio:</t>
    </r>
    <r>
      <rPr>
        <sz val="10"/>
        <color theme="1"/>
        <rFont val="Arial"/>
        <family val="2"/>
      </rPr>
      <t xml:space="preserve"> Clausula sexta del contrato. “Forma de Pago. La ESE Metrosalud pagara al oferente el valor del contrato por medio de facturas parciales… podría descontarse un 2% por pago a 15 días calendario”.  
PROCEDIMIENTO EJECUCIÓN DE PAGOS Versión1.0 del 01/10/2019, código PA05 PR 49 
Decreto 403 de 2020 que reza: “ARTÍCULO 3. Principios de la vigilancia y el control fiscal. La vigilancia y el control fiscal se fundamentan en los siguientes principios: 
a) Eficiencia: En virtud de este principio, se debe buscar la máxima racionalidad en la relación costo-beneficio en el uso del recurso público, de manera que la gestión fiscal debe propender por maximizar los resultados, con costos iguales o menores. 
b) Eficacia: En virtud de este principio, los resultados de la gestión fiscal deben guardar relación con sus objetivos y metas y lograrse en la oportunidad, costos y condiciones previstos”. 
</t>
    </r>
    <r>
      <rPr>
        <b/>
        <sz val="10"/>
        <color theme="1"/>
        <rFont val="Arial"/>
        <family val="2"/>
      </rPr>
      <t>Causa</t>
    </r>
    <r>
      <rPr>
        <sz val="10"/>
        <color theme="1"/>
        <rFont val="Arial"/>
        <family val="2"/>
      </rPr>
      <t xml:space="preserve">: Falta de control y aplicación del proceso de tesorería correspondiente al momento de hacer los pagos y para hacer cumplir las cláusulas del contrato. 
</t>
    </r>
    <r>
      <rPr>
        <b/>
        <sz val="10"/>
        <color theme="1"/>
        <rFont val="Arial"/>
        <family val="2"/>
      </rPr>
      <t>Efecto:</t>
    </r>
    <r>
      <rPr>
        <sz val="10"/>
        <color theme="1"/>
        <rFont val="Arial"/>
        <family val="2"/>
      </rPr>
      <t xml:space="preserve"> Posible detrimento patrimonial por la no aplicación de descuentos convenidos en la cláusula sexta del contrato por valor de $12.184.137. 
Por lo anterior se constituye en un </t>
    </r>
    <r>
      <rPr>
        <b/>
        <sz val="10"/>
        <color theme="1"/>
        <rFont val="Arial"/>
        <family val="2"/>
      </rPr>
      <t>Hallazgo administrativo con presunta incidencia disciplinaria y fiscal</t>
    </r>
    <r>
      <rPr>
        <sz val="10"/>
        <color theme="1"/>
        <rFont val="Arial"/>
        <family val="2"/>
      </rPr>
      <t xml:space="preserve">, valorada en </t>
    </r>
    <r>
      <rPr>
        <b/>
        <sz val="10"/>
        <color theme="1"/>
        <rFont val="Arial"/>
        <family val="2"/>
      </rPr>
      <t>$12.184.137</t>
    </r>
    <r>
      <rPr>
        <sz val="10"/>
        <color theme="1"/>
        <rFont val="Arial"/>
        <family val="2"/>
      </rPr>
      <t xml:space="preserve">. </t>
    </r>
  </si>
  <si>
    <r>
      <rPr>
        <b/>
        <sz val="10"/>
        <rFont val="Arial"/>
        <family val="2"/>
      </rPr>
      <t>Octubre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Noviembre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Diciembre 2024</t>
    </r>
    <r>
      <rPr>
        <sz val="10"/>
        <rFont val="Arial"/>
        <family val="2"/>
      </rPr>
      <t xml:space="preserve">: Seguimiento Oficina Control Interno y Evaluación: Sin evidencia para evaluar. cumplimiento de 0%.
</t>
    </r>
    <r>
      <rPr>
        <b/>
        <sz val="10"/>
        <rFont val="Arial"/>
        <family val="2"/>
      </rPr>
      <t>Enero 2025:</t>
    </r>
    <r>
      <rPr>
        <sz val="10"/>
        <rFont val="Arial"/>
        <family val="2"/>
      </rPr>
      <t xml:space="preserve"> Sin evidencia de la acción de mejora por parte de los responsables del cumplimiento.
</t>
    </r>
    <r>
      <rPr>
        <b/>
        <sz val="10"/>
        <rFont val="Arial"/>
        <family val="2"/>
      </rPr>
      <t xml:space="preserve">Febrero 2025: </t>
    </r>
    <r>
      <rPr>
        <sz val="10"/>
        <rFont val="Arial"/>
        <family val="2"/>
      </rPr>
      <t xml:space="preserve">Sin evidencia de la acción de mejora por parte de los responsables del cumplimiento.
</t>
    </r>
    <r>
      <rPr>
        <b/>
        <sz val="10"/>
        <rFont val="Arial"/>
        <family val="2"/>
      </rPr>
      <t xml:space="preserve">
Marzo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Abril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
Junio 2025</t>
    </r>
    <r>
      <rPr>
        <sz val="10"/>
        <rFont val="Arial"/>
        <family val="2"/>
      </rPr>
      <t xml:space="preserve">: Sin avance de las evidencias de las acciones de mejora por parte de los reponsables del cumplimiento.
</t>
    </r>
    <r>
      <rPr>
        <b/>
        <sz val="10"/>
        <rFont val="Arial"/>
        <family val="2"/>
      </rPr>
      <t>Julio 2025:</t>
    </r>
    <r>
      <rPr>
        <sz val="10"/>
        <rFont val="Arial"/>
        <family val="2"/>
      </rPr>
      <t xml:space="preserve"> Sin avance de las evidencias de las acciones de mejora por parte de los reponsables del cumplimiento.
</t>
    </r>
    <r>
      <rPr>
        <b/>
        <sz val="10"/>
        <rFont val="Arial"/>
        <family val="2"/>
      </rPr>
      <t xml:space="preserve">
Agosto 2025:</t>
    </r>
    <r>
      <rPr>
        <sz val="10"/>
        <rFont val="Arial"/>
        <family val="2"/>
      </rPr>
      <t xml:space="preserve"> A la fecha los responsables del cumplimiento de esta acción no han entregado la totalidad de las evidencias de esta acción. Posterior a la auditoría de gestión de la Contraloría Distrital de Medellín vigencia 2024, se está a la espera de los resultados del informe para el tratamiento de esta acción.
</t>
    </r>
    <r>
      <rPr>
        <b/>
        <sz val="10"/>
        <rFont val="Arial"/>
        <family val="2"/>
      </rPr>
      <t xml:space="preserve">Septiembre 2025: </t>
    </r>
    <r>
      <rPr>
        <sz val="10"/>
        <rFont val="Arial"/>
        <family val="2"/>
      </rPr>
      <t>Se cierra esta acción de acuerdo con el informe definitivo de la Auditoria Financiera, de Gestión y Resultados vigencia 2024, emitido por la Contraloría Distrital de Medellín en septiembre de 2025.</t>
    </r>
    <r>
      <rPr>
        <b/>
        <sz val="10"/>
        <rFont val="Arial"/>
        <family val="2"/>
      </rPr>
      <t xml:space="preserve">
ESTADO: CERRADA - </t>
    </r>
    <r>
      <rPr>
        <sz val="10"/>
        <rFont val="Arial"/>
        <family val="2"/>
      </rPr>
      <t>Verificado en Informe Definitivo Auditoria Financiera, de Gestión y Resultados vigencia 2024, con fecha de septiembre 2025.</t>
    </r>
  </si>
  <si>
    <r>
      <t xml:space="preserve">Mayor valor facturado y pagado por alquiler de ambulancias. 
Hecho: </t>
    </r>
    <r>
      <rPr>
        <sz val="10"/>
        <color theme="1"/>
        <rFont val="Arial"/>
        <family val="2"/>
      </rPr>
      <t xml:space="preserve">Una vez revisado el contrato Nro. 4593 de 2023, suscrito ente la ESE Metrosalud y Transportes Vitales SAS, cuyo objeto fue la prestación de ambulancias tipo TAB y TAM para prestar el servicio de atención prehospitalaria  24 horas del día, los siete días a la semana, estabilización y traslado de pacientes de forma ininterrumpida dentro del programa de atención prehospitalaria urgencia emergencias y desastres, por un valor inicial de $1.131.853.378, con un plazo de 66 días contados del 24 de julio al 30 de septiembre de 2023 y un valor mes ambulancia según el tipo TAB $33.600.000, se pudo evidenciar que para los meses de septiembre y octubre del 2023, el contratista presentó las facturas número 2191 por valor total  de $501.841.641 discriminando el valor facturado del arrendamiento de las ambulancias tipo TAB por $443.508.301 y 2194 por valor total de $504.780.107 discriminando el valor facturado del arrendamiento de las ambulancias tipo TAB por $447.613.434 superando el valor acordado en la cláusula octava del contrato para las ambulancias tipo TAB, sin justificación alguna, y estas facturas fueron aprobadas por la supervisión y pagadas sin objeciones, generando un mayor valor pagado  por $17.521.735.
</t>
    </r>
    <r>
      <rPr>
        <b/>
        <sz val="10"/>
        <color theme="1"/>
        <rFont val="Arial"/>
        <family val="2"/>
      </rPr>
      <t xml:space="preserve">Evidencia: </t>
    </r>
    <r>
      <rPr>
        <sz val="10"/>
        <color theme="1"/>
        <rFont val="Arial"/>
        <family val="2"/>
      </rPr>
      <t xml:space="preserve">Facturas No 2191 del 4 de octubre del 2023, cancelada mediante orden de pago 325506 del 6 de octubre del 2023, mayor valor pagado por las ambulancias tipo TAB por $6.708.301; factura No 2194 del 7 de noviembre del 2023, cancelada mediante orden de pago 328236 del 21 de noviembre del 2023, mayor valor cancelado $10.813.434. 
</t>
    </r>
    <r>
      <rPr>
        <b/>
        <sz val="10"/>
        <color theme="1"/>
        <rFont val="Arial"/>
        <family val="2"/>
      </rPr>
      <t>Criterio:</t>
    </r>
    <r>
      <rPr>
        <sz val="10"/>
        <color theme="1"/>
        <rFont val="Arial"/>
        <family val="2"/>
      </rPr>
      <t xml:space="preserve"> Situaciones estas que se presentaron, por incumplimiento de la cláusula octava. Condiciones y especificaciones técnicas. 
De acuerdo con el “Manual de Supervisión e interventoría Código: MA0701010214. Versión: 02. Vigente a partir de: 11/07/2014. Página: 2 de 22.”. RESPONSABILIDADES DE LOS INTERVENTORES Y SUPERVISORES. 1. 
Funciones administrativas. 2. Funciones Técnicas, 3. Funciones Financieras. “A. Verificar que los recursos asignados se ejecuten de acuerdo con lo pactado en el objeto y obligaciones del contrato. 
B. Aprobar el plan de inversiones y anticipos, para los contratos de obra. 
C. Velar por la correcta ejecución del anticipo, asegurando su amortización y realizando un informe inicial y final sobre el mismo. 
D. Revisar y autorizar el pago a los contratistas de acuerdo con la forma de pago pactada en el contrato. 
E. Prever anticipadamente las circunstancias que puedan alterar las condiciones financieras originales, tomando las medidas necesarias para evitar que se presente el desequilibrio económico. 
F. Verificar que cualquier adición o modificación al contrato que implique recursos, cuente con la disponibilidad presupuestal. 
4. Funciones Legales” 
</t>
    </r>
    <r>
      <rPr>
        <b/>
        <sz val="10"/>
        <color theme="1"/>
        <rFont val="Arial"/>
        <family val="2"/>
      </rPr>
      <t>Causa</t>
    </r>
    <r>
      <rPr>
        <sz val="10"/>
        <color theme="1"/>
        <rFont val="Arial"/>
        <family val="2"/>
      </rPr>
      <t xml:space="preserve">: Falta de control y seguimiento por parte de la supervisión del contrato.  
</t>
    </r>
    <r>
      <rPr>
        <b/>
        <sz val="10"/>
        <color theme="1"/>
        <rFont val="Arial"/>
        <family val="2"/>
      </rPr>
      <t>Efecto</t>
    </r>
    <r>
      <rPr>
        <sz val="10"/>
        <color theme="1"/>
        <rFont val="Arial"/>
        <family val="2"/>
      </rPr>
      <t xml:space="preserve">: Posible detrimento patrimonial por la falta de control y seguimiento a la facturación y pagos del contrato por valor de $17.521.735. 
Por lo anterior se constituye en un </t>
    </r>
    <r>
      <rPr>
        <b/>
        <sz val="10"/>
        <color theme="1"/>
        <rFont val="Arial"/>
        <family val="2"/>
      </rPr>
      <t>Hallazgo administrativo con presunta incidencia</t>
    </r>
    <r>
      <rPr>
        <sz val="10"/>
        <color theme="1"/>
        <rFont val="Arial"/>
        <family val="2"/>
      </rPr>
      <t xml:space="preserve"> </t>
    </r>
    <r>
      <rPr>
        <b/>
        <sz val="10"/>
        <color theme="1"/>
        <rFont val="Arial"/>
        <family val="2"/>
      </rPr>
      <t>disciplinaria y fiscal</t>
    </r>
    <r>
      <rPr>
        <sz val="10"/>
        <color theme="1"/>
        <rFont val="Arial"/>
        <family val="2"/>
      </rPr>
      <t xml:space="preserve">, valorada en </t>
    </r>
    <r>
      <rPr>
        <b/>
        <sz val="10"/>
        <color theme="1"/>
        <rFont val="Arial"/>
        <family val="2"/>
      </rPr>
      <t xml:space="preserve">$17.521.735 </t>
    </r>
    <r>
      <rPr>
        <sz val="10"/>
        <color theme="1"/>
        <rFont val="Arial"/>
        <family val="2"/>
      </rPr>
      <t xml:space="preserve">
</t>
    </r>
  </si>
  <si>
    <r>
      <rPr>
        <b/>
        <sz val="10"/>
        <rFont val="Arial"/>
        <family val="2"/>
      </rPr>
      <t>Octubre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 xml:space="preserve">
Noviembre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 xml:space="preserve">Diciembre 2024: </t>
    </r>
    <r>
      <rPr>
        <sz val="10"/>
        <rFont val="Arial"/>
        <family val="2"/>
      </rPr>
      <t xml:space="preserve">Seguimiento Oficina Control Interno y Evaluación: A la fecha sin evidencia de avance de la acción de mejora, Continúa abierto el hallazgo de la Contraloría Distrital de Medellín. cumplimiento de 0%.
</t>
    </r>
    <r>
      <rPr>
        <b/>
        <sz val="10"/>
        <rFont val="Arial"/>
        <family val="2"/>
      </rPr>
      <t>Enero 2025</t>
    </r>
    <r>
      <rPr>
        <sz val="10"/>
        <rFont val="Arial"/>
        <family val="2"/>
      </rPr>
      <t xml:space="preserve">: Sin evidencia de la acción de mejora por parte de los responsables del cumplimiento.
</t>
    </r>
    <r>
      <rPr>
        <b/>
        <sz val="10"/>
        <rFont val="Arial"/>
        <family val="2"/>
      </rPr>
      <t>Febrero 2025:</t>
    </r>
    <r>
      <rPr>
        <sz val="10"/>
        <rFont val="Arial"/>
        <family val="2"/>
      </rPr>
      <t xml:space="preserve">  Sin evidencia de la acción de mejora por parte de los responsables del cumplimiento.
</t>
    </r>
    <r>
      <rPr>
        <b/>
        <sz val="10"/>
        <rFont val="Arial"/>
        <family val="2"/>
      </rPr>
      <t>Marzo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
Abril 2025: </t>
    </r>
    <r>
      <rPr>
        <sz val="10"/>
        <rFont val="Arial"/>
        <family val="2"/>
      </rPr>
      <t xml:space="preserve">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Junio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Julio 2025:</t>
    </r>
    <r>
      <rPr>
        <sz val="10"/>
        <rFont val="Arial"/>
        <family val="2"/>
      </rPr>
      <t xml:space="preserve"> Actualmente la Contraloría Distrital de Medellín está realizando la auditoría para la vigencia 2024, y está realizando la verificación de las evidencias de esta acción.
</t>
    </r>
    <r>
      <rPr>
        <b/>
        <sz val="10"/>
        <rFont val="Arial"/>
        <family val="2"/>
      </rPr>
      <t xml:space="preserve">Agosto 2025: </t>
    </r>
    <r>
      <rPr>
        <sz val="10"/>
        <rFont val="Arial"/>
        <family val="2"/>
      </rPr>
      <t xml:space="preserve">Posterior a la auditoría de gestión de la Contraloría Distrital de Medellín vigencia 2024, se está a la espera de los resultados del informe para el cierre del hallazgo. 
</t>
    </r>
    <r>
      <rPr>
        <b/>
        <sz val="10"/>
        <rFont val="Arial"/>
        <family val="2"/>
      </rPr>
      <t xml:space="preserve">Septiembre 2025: </t>
    </r>
    <r>
      <rPr>
        <sz val="10"/>
        <rFont val="Arial"/>
        <family val="2"/>
      </rPr>
      <t xml:space="preserve">Se cierra esta acción de acuerdo con el informe definitivo de la Auditoria Financiera, de Gestión y Resultados vigencia 2024, emitido por la Contraloría Distrital de Medellín en septiembre de 2025.
</t>
    </r>
    <r>
      <rPr>
        <b/>
        <sz val="10"/>
        <rFont val="Arial"/>
        <family val="2"/>
      </rPr>
      <t xml:space="preserve">
ESTADO: CERRADA -</t>
    </r>
    <r>
      <rPr>
        <sz val="10"/>
        <rFont val="Arial"/>
        <family val="2"/>
      </rPr>
      <t xml:space="preserve"> Verificado en Informe Definitivo Auditoria Financiera, de Gestión y Resultados vigencia 2024, con fecha de septiembre 2025.</t>
    </r>
  </si>
  <si>
    <r>
      <rPr>
        <b/>
        <sz val="10"/>
        <rFont val="Arial"/>
        <family val="2"/>
      </rPr>
      <t>Octubre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Noviembre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Diciembre 2024</t>
    </r>
    <r>
      <rPr>
        <sz val="10"/>
        <rFont val="Arial"/>
        <family val="2"/>
      </rPr>
      <t xml:space="preserve">: Seguimiento Oficina Control Interno y Evaluación: A la fecha sin evidencia de avance de la acción de mejora, Continúa abierto el hallazgo de la Contraloría Distrital de Medellín. cumplimiento de 0%.
</t>
    </r>
    <r>
      <rPr>
        <b/>
        <sz val="10"/>
        <rFont val="Arial"/>
        <family val="2"/>
      </rPr>
      <t xml:space="preserve">
Enero 2025</t>
    </r>
    <r>
      <rPr>
        <sz val="10"/>
        <rFont val="Arial"/>
        <family val="2"/>
      </rPr>
      <t xml:space="preserve">: Pendiente valoración de las evidencias por parte de la Contraloría Distrital de Medellín.
</t>
    </r>
    <r>
      <rPr>
        <b/>
        <sz val="10"/>
        <rFont val="Arial"/>
        <family val="2"/>
      </rPr>
      <t>Febrero 2025:</t>
    </r>
    <r>
      <rPr>
        <sz val="10"/>
        <rFont val="Arial"/>
        <family val="2"/>
      </rPr>
      <t xml:space="preserve">  Pendiente valoración de las evidencias por parte de la Contraloría Distrital de Medellín.
</t>
    </r>
    <r>
      <rPr>
        <b/>
        <sz val="10"/>
        <rFont val="Arial"/>
        <family val="2"/>
      </rPr>
      <t>Marzo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Abril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Junio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Julio 2025:</t>
    </r>
    <r>
      <rPr>
        <sz val="10"/>
        <rFont val="Arial"/>
        <family val="2"/>
      </rPr>
      <t xml:space="preserve"> Actualmente la Contraloría Distrital de Medellín está realizando la auditoría para la vigencia 2024, y está realizando la verificación de las evidencias de esta acción.
</t>
    </r>
    <r>
      <rPr>
        <b/>
        <sz val="10"/>
        <rFont val="Arial"/>
        <family val="2"/>
      </rPr>
      <t xml:space="preserve">
Agosto 2025: </t>
    </r>
    <r>
      <rPr>
        <sz val="10"/>
        <rFont val="Arial"/>
        <family val="2"/>
      </rPr>
      <t xml:space="preserve">Posterior a la auditoría de gestión de la Contraloría Distrital de Medellín vigencia 2024, se está a la espera de los resultados del informe para el cierre del hallazgo. 
</t>
    </r>
    <r>
      <rPr>
        <b/>
        <sz val="10"/>
        <rFont val="Arial"/>
        <family val="2"/>
      </rPr>
      <t xml:space="preserve">Septiembre 2025: </t>
    </r>
    <r>
      <rPr>
        <sz val="10"/>
        <rFont val="Arial"/>
        <family val="2"/>
      </rPr>
      <t>Se cierra esta acción de acuerdo con el informe definitivo de la Auditoria Financiera, de Gestión y Resultados vigencia 2024, emitido por la Contraloría Distrital de Medellín en septiembre de 2025.</t>
    </r>
    <r>
      <rPr>
        <b/>
        <sz val="10"/>
        <rFont val="Arial"/>
        <family val="2"/>
      </rPr>
      <t xml:space="preserve">
ESTADO: CERRADA - </t>
    </r>
    <r>
      <rPr>
        <sz val="10"/>
        <rFont val="Arial"/>
        <family val="2"/>
      </rPr>
      <t>Verificado en Informe Definitivo Auditoria Financiera, de Gestión y Resultados vigencia 2024, con fecha de septiembre 2025.</t>
    </r>
  </si>
  <si>
    <r>
      <rPr>
        <b/>
        <sz val="10"/>
        <color theme="1"/>
        <rFont val="Arial"/>
        <family val="2"/>
      </rPr>
      <t xml:space="preserve">Incumplimiento Acciones Formuladas Plan de Mejoramiento Único. </t>
    </r>
    <r>
      <rPr>
        <sz val="10"/>
        <color theme="1"/>
        <rFont val="Arial"/>
        <family val="2"/>
      </rPr>
      <t xml:space="preserve">
</t>
    </r>
    <r>
      <rPr>
        <b/>
        <sz val="10"/>
        <color theme="1"/>
        <rFont val="Arial"/>
        <family val="2"/>
      </rPr>
      <t>Hecho:</t>
    </r>
    <r>
      <rPr>
        <sz val="10"/>
        <color theme="1"/>
        <rFont val="Arial"/>
        <family val="2"/>
      </rPr>
      <t xml:space="preserve"> Evaluado el cumplimiento de las acciones formuladas en el Plan de Mejoramiento único de la E.S.E. Metrosalud con corte a 31 de diciembre de 2023, se evidenció que aquellas cuya ejecución se programó para la vigencia 2023, no se llevaron a cabo, reflejando que la entidad no realizó seguimiento al Plan de Mejoramiento, situación que se corroboró en información remitida por el sujeto de control ante requerimiento sobre las evidencias de ejecución, y en reunión realizada con los funcionarios de la oficina de Control Interno de la entidad el 17 de abril de 2024. 
</t>
    </r>
    <r>
      <rPr>
        <b/>
        <sz val="10"/>
        <color theme="1"/>
        <rFont val="Arial"/>
        <family val="2"/>
      </rPr>
      <t>Evidencias</t>
    </r>
    <r>
      <rPr>
        <sz val="10"/>
        <color theme="1"/>
        <rFont val="Arial"/>
        <family val="2"/>
      </rPr>
      <t xml:space="preserve">: 
1. Formato F-CF-RC-012 Plan de mejoramiento único: informe de seguimiento. 
2. Oficio con radicado E-2024600122 del 01/04/2024 
3. Registro de asistencia reunión realizada entre funcionarios de la Contraloría Distrital y funcionarios de la Oficina de Control Interno de Metrosalud, el día 17 de abril de 2024 y evidencias entregadas en dicha reunión.  
</t>
    </r>
    <r>
      <rPr>
        <b/>
        <sz val="10"/>
        <color theme="1"/>
        <rFont val="Arial"/>
        <family val="2"/>
      </rPr>
      <t>Criterio:</t>
    </r>
    <r>
      <rPr>
        <sz val="10"/>
        <color theme="1"/>
        <rFont val="Arial"/>
        <family val="2"/>
      </rPr>
      <t xml:space="preserve"> Lo antes expuesto vulnera lo establecido en el artículo 25 de la Resolución 999 del 16 de diciembre de 2021, modificada parcialmente por la Resolución 692 del 29 de junio de 2022, mediante la cual se expidió la versión 10 sobre la Rendición y Revisión de la Cuenta e Informes para el Municipio de Medellín y sus entidades descentralizadas sobres las cuales la Contraloría General de Medellín ejerce vigilancia y control fiscal, que reza lo siguiente:  
“Planes de mejoramiento. El auditado, como resultado de la auditoría cualquiera sea su tipo, deberá elaborar un plan de mejoramiento que atienda las deficiencias señaladas en el informe de auditoría, el cual será reportado a través del sistema Gestión Transparente.  
La Contraloría General de Medellín, efectuará vigilancia y control a las acciones que adopte el sujeto auditado sobre los resultados planteados en los informes de auditoría. El seguimiento se enfoca en determinar si el sujeto de control ha cumplido las acciones para atender los resultados del informe de auditoría”. 
</t>
    </r>
    <r>
      <rPr>
        <b/>
        <sz val="10"/>
        <color theme="1"/>
        <rFont val="Arial"/>
        <family val="2"/>
      </rPr>
      <t xml:space="preserve">Causa: </t>
    </r>
    <r>
      <rPr>
        <sz val="10"/>
        <color theme="1"/>
        <rFont val="Arial"/>
        <family val="2"/>
      </rPr>
      <t xml:space="preserve">Debilidades en los controles de seguimiento a la ejecución del Plan de Mejoramiento Único por la falta de gestión de las dependencias responsables para adelantar las acciones de mejora. 
</t>
    </r>
    <r>
      <rPr>
        <b/>
        <sz val="10"/>
        <color theme="1"/>
        <rFont val="Arial"/>
        <family val="2"/>
      </rPr>
      <t>Efecto:</t>
    </r>
    <r>
      <rPr>
        <sz val="10"/>
        <color theme="1"/>
        <rFont val="Arial"/>
        <family val="2"/>
      </rPr>
      <t xml:space="preserve"> El no seguimiento y cumplimiento de las acciones correctivas planteadas en los planes de mejoramiento, ocasionan riesgo en el adecuado manejo de los recursos públicos y expone a la Empresa a posibles sanciones por parte del Ente de Control, como un Proceso Administrativo Sancionatorio. 
Por lo anterior, se configura en un </t>
    </r>
    <r>
      <rPr>
        <b/>
        <sz val="10"/>
        <color theme="1"/>
        <rFont val="Arial"/>
        <family val="2"/>
      </rPr>
      <t>Hallazgo</t>
    </r>
    <r>
      <rPr>
        <sz val="10"/>
        <color theme="1"/>
        <rFont val="Arial"/>
        <family val="2"/>
      </rPr>
      <t xml:space="preserve"> </t>
    </r>
    <r>
      <rPr>
        <b/>
        <sz val="10"/>
        <color theme="1"/>
        <rFont val="Arial"/>
        <family val="2"/>
      </rPr>
      <t>administrativo</t>
    </r>
    <r>
      <rPr>
        <sz val="10"/>
        <color theme="1"/>
        <rFont val="Arial"/>
        <family val="2"/>
      </rPr>
      <t xml:space="preserve">. </t>
    </r>
  </si>
  <si>
    <r>
      <rPr>
        <b/>
        <sz val="10"/>
        <rFont val="Arial"/>
        <family val="2"/>
      </rPr>
      <t>Octubre 2024:</t>
    </r>
    <r>
      <rPr>
        <sz val="10"/>
        <rFont val="Arial"/>
        <family val="2"/>
      </rPr>
      <t xml:space="preserve"> Se evidencia cumplimiento Incorporar los hallazgos y acciones de mejora del plan de mejoramiento único de la Contraloría Distrital de Medellín 2017-2023 al Sistema de Gestión Integral - SGI. Pendiente valoracion de las evidencias por parte de la Contraloria Distrital.  Cumplimiento: 33,33% - Efectividad 33,33%
</t>
    </r>
    <r>
      <rPr>
        <b/>
        <sz val="10"/>
        <rFont val="Arial"/>
        <family val="2"/>
      </rPr>
      <t xml:space="preserve">Noviembre 2024:  </t>
    </r>
    <r>
      <rPr>
        <sz val="10"/>
        <rFont val="Arial"/>
        <family val="2"/>
      </rPr>
      <t xml:space="preserve">Seguimiento Oficina Control Interno y Evaluación: A la fecha sin evidencia de avance de la acción de mejora, Continúa abierto el hallazgo de la Contraloría Distrital de Medellín. Cumplimiento: 66,66% -Efectividad 66,66%
</t>
    </r>
    <r>
      <rPr>
        <b/>
        <sz val="10"/>
        <rFont val="Arial"/>
        <family val="2"/>
      </rPr>
      <t>Diciembre 2024</t>
    </r>
    <r>
      <rPr>
        <sz val="10"/>
        <rFont val="Arial"/>
        <family val="2"/>
      </rPr>
      <t xml:space="preserve">: Pendiente de valoración por parte de la Contraloría Distrital de Medellín.
</t>
    </r>
    <r>
      <rPr>
        <b/>
        <sz val="10"/>
        <rFont val="Arial"/>
        <family val="2"/>
      </rPr>
      <t>Enero 2025:</t>
    </r>
    <r>
      <rPr>
        <sz val="10"/>
        <rFont val="Arial"/>
        <family val="2"/>
      </rPr>
      <t xml:space="preserve"> Pendiente de valoración por parte de la Contraloría Distrital de Medellín
</t>
    </r>
    <r>
      <rPr>
        <b/>
        <sz val="10"/>
        <rFont val="Arial"/>
        <family val="2"/>
      </rPr>
      <t xml:space="preserve">Febrero 2025: </t>
    </r>
    <r>
      <rPr>
        <sz val="10"/>
        <rFont val="Arial"/>
        <family val="2"/>
      </rPr>
      <t xml:space="preserve">Pendiente de valoración por parte de la Contraloría Distrital de Medellín
</t>
    </r>
    <r>
      <rPr>
        <b/>
        <sz val="10"/>
        <rFont val="Arial"/>
        <family val="2"/>
      </rPr>
      <t xml:space="preserve">Marzo 2025: </t>
    </r>
    <r>
      <rPr>
        <sz val="10"/>
        <rFont val="Arial"/>
        <family val="2"/>
      </rPr>
      <t xml:space="preserve">Se realizó seguimiento conjunto con la Contraloría Distrital de Medellín y ellos están evaluando las evidencias durante la Auditoría Financiera y de Gestión de la vigencia 2024 
</t>
    </r>
    <r>
      <rPr>
        <b/>
        <sz val="10"/>
        <rFont val="Arial"/>
        <family val="2"/>
      </rPr>
      <t xml:space="preserve">Abril 2025: </t>
    </r>
    <r>
      <rPr>
        <sz val="10"/>
        <rFont val="Arial"/>
        <family val="2"/>
      </rPr>
      <t xml:space="preserve">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Junio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Julio 2025:</t>
    </r>
    <r>
      <rPr>
        <sz val="10"/>
        <rFont val="Arial"/>
        <family val="2"/>
      </rPr>
      <t xml:space="preserve"> Actualmente la Contraloría Distrital de Medellín está realizando la auditoría para la vigencia 2024, y está realizando la verificación de las evidencias de esta acción.</t>
    </r>
    <r>
      <rPr>
        <b/>
        <sz val="10"/>
        <rFont val="Arial"/>
        <family val="2"/>
      </rPr>
      <t xml:space="preserve">
Agosto 2025: </t>
    </r>
    <r>
      <rPr>
        <sz val="10"/>
        <rFont val="Arial"/>
        <family val="2"/>
      </rPr>
      <t>Posterior a la auditoría de gestión de la Contraloría Distrital de Medellín vigencia 2024, se está a la espera de los resultados del informe para el cierre del hallazgo.</t>
    </r>
    <r>
      <rPr>
        <b/>
        <sz val="10"/>
        <rFont val="Arial"/>
        <family val="2"/>
      </rPr>
      <t xml:space="preserve">
Septiembre 2025: </t>
    </r>
    <r>
      <rPr>
        <sz val="10"/>
        <rFont val="Arial"/>
        <family val="2"/>
      </rPr>
      <t xml:space="preserve">Se cierra esta acción de acuerdo con el informe definitivo de la Auditoria Financiera, de Gestión y Resultados vigencia 2024, emitido por la Contraloría Distrital de Medellín en septiembre de 2025.
</t>
    </r>
    <r>
      <rPr>
        <b/>
        <sz val="10"/>
        <rFont val="Arial"/>
        <family val="2"/>
      </rPr>
      <t xml:space="preserve">
ESTADO: CERRADA - </t>
    </r>
    <r>
      <rPr>
        <sz val="10"/>
        <rFont val="Arial"/>
        <family val="2"/>
      </rPr>
      <t>Verificado en Informe Definitivo Auditoria Financiera, de Gestión y Resultados vigencia 2024, con fecha de septiembre 2025.</t>
    </r>
  </si>
  <si>
    <r>
      <rPr>
        <b/>
        <sz val="10"/>
        <rFont val="Arial"/>
        <family val="2"/>
      </rPr>
      <t xml:space="preserve">Octubre 2024: </t>
    </r>
    <r>
      <rPr>
        <sz val="10"/>
        <rFont val="Arial"/>
        <family val="2"/>
      </rPr>
      <t>Se evidencia cumplimiento Incorporar los hallazgos y acciones de mejora del plan de mejoramiento único de la Contraloría Distrital de Medellín 2017-2023 al Sistema de Gestión Integral - SGI. Pendiente valoracion de las evidencias por parte de la Contraloria Distrital.  Cumplimiento: 33,33% - Efectividad 33,33%</t>
    </r>
    <r>
      <rPr>
        <b/>
        <sz val="10"/>
        <rFont val="Arial"/>
        <family val="2"/>
      </rPr>
      <t xml:space="preserve">
Noviembre 2024:  </t>
    </r>
    <r>
      <rPr>
        <sz val="10"/>
        <rFont val="Arial"/>
        <family val="2"/>
      </rPr>
      <t>Seguimiento Oficina Control Interno y Evaluación: A la fecha sin evidencia de avance de la acción de mejora, Continúa abierto el hallazgo de la Contraloría Distrital de Medellín. Cumplimiento: 66,66% -Efectividad 66,66%</t>
    </r>
    <r>
      <rPr>
        <b/>
        <sz val="10"/>
        <rFont val="Arial"/>
        <family val="2"/>
      </rPr>
      <t xml:space="preserve">
Diciembre 2024: </t>
    </r>
    <r>
      <rPr>
        <sz val="10"/>
        <rFont val="Arial"/>
        <family val="2"/>
      </rPr>
      <t xml:space="preserve">Los responsables del cumplimiento presentan seguimiento mensual del avance de la acción de mejora.
</t>
    </r>
    <r>
      <rPr>
        <b/>
        <sz val="10"/>
        <rFont val="Arial"/>
        <family val="2"/>
      </rPr>
      <t>Enero 2025:</t>
    </r>
    <r>
      <rPr>
        <sz val="10"/>
        <rFont val="Arial"/>
        <family val="2"/>
      </rPr>
      <t xml:space="preserve"> Los responsables del cumplimiento presentan seguimiento mensual del avance de la acción de mejora.
</t>
    </r>
    <r>
      <rPr>
        <b/>
        <sz val="10"/>
        <rFont val="Arial"/>
        <family val="2"/>
      </rPr>
      <t>Febrero 2025:</t>
    </r>
    <r>
      <rPr>
        <sz val="10"/>
        <rFont val="Arial"/>
        <family val="2"/>
      </rPr>
      <t xml:space="preserve">  Los responsables del cumplimiento presentan seguimiento mensual del avance de la acción de mejora.
</t>
    </r>
    <r>
      <rPr>
        <b/>
        <sz val="10"/>
        <rFont val="Arial"/>
        <family val="2"/>
      </rPr>
      <t>Marzo 2025:</t>
    </r>
    <r>
      <rPr>
        <sz val="10"/>
        <rFont val="Arial"/>
        <family val="2"/>
      </rPr>
      <t xml:space="preserve"> Se realizó seguimiento conjunto con la Contraloría Distrital de Medellín y ellos están evaluando las evidencias durante la Auditoría Financiera y de Gestión de la vigencia 2024 .
</t>
    </r>
    <r>
      <rPr>
        <b/>
        <sz val="10"/>
        <rFont val="Arial"/>
        <family val="2"/>
      </rPr>
      <t>Abril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Junio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 xml:space="preserve">Julio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 xml:space="preserve">Agosto 2025: </t>
    </r>
    <r>
      <rPr>
        <sz val="10"/>
        <rFont val="Arial"/>
        <family val="2"/>
      </rPr>
      <t xml:space="preserve">Posterior a la auditoría de gestión de la Contraloría Distrital de Medellín vigencia 2024, se está a la espera de los resultados del informe para el cierre del hallazgo.  </t>
    </r>
    <r>
      <rPr>
        <b/>
        <sz val="10"/>
        <rFont val="Arial"/>
        <family val="2"/>
      </rPr>
      <t xml:space="preserve">
Septiembre 2025: </t>
    </r>
    <r>
      <rPr>
        <sz val="10"/>
        <rFont val="Arial"/>
        <family val="2"/>
      </rPr>
      <t>Se cierra esta acción de acuerdo con el informe definitivo de la Auditoria Financiera, de Gestión y Resultados vigencia 2024, emitido por la Contraloría Distrital de Medellín en septiembre de 2025.</t>
    </r>
    <r>
      <rPr>
        <b/>
        <sz val="10"/>
        <rFont val="Arial"/>
        <family val="2"/>
      </rPr>
      <t xml:space="preserve">
ESTADO: CERRADA - </t>
    </r>
    <r>
      <rPr>
        <sz val="10"/>
        <rFont val="Arial"/>
        <family val="2"/>
      </rPr>
      <t>Verificado en Informe Definitivo Auditoria Financiera, de Gestión y Resultados vigencia 2024, con fecha de septiembre 2025.</t>
    </r>
  </si>
  <si>
    <r>
      <rPr>
        <b/>
        <sz val="10"/>
        <rFont val="Arial"/>
        <family val="2"/>
      </rPr>
      <t>Octubre 2024</t>
    </r>
    <r>
      <rPr>
        <sz val="10"/>
        <rFont val="Arial"/>
        <family val="2"/>
      </rPr>
      <t xml:space="preserve">: Se evidencia cumplimiento Incorporar los hallazgos y acciones de mejora del plan de mejoramiento único de la Contraloría Distrital de Medellín 2017-2023 al Sistema de Gestión Integral - SGI. Pendiente valoracion de las evidencias por parte de la Contraloria Distrital.  Cumplimiento: 8,33% - Efectividad 8,33%
</t>
    </r>
    <r>
      <rPr>
        <b/>
        <sz val="10"/>
        <rFont val="Arial"/>
        <family val="2"/>
      </rPr>
      <t>Noviembre 2024:</t>
    </r>
    <r>
      <rPr>
        <sz val="10"/>
        <rFont val="Arial"/>
        <family val="2"/>
      </rPr>
      <t xml:space="preserve"> En las reuniones bimestrales del Comité Coordinador de Control Interno se presentan los resultados del seguimiento realizado por la Oficina de Control Interno y Evaluación al Plan de Mejoramiento Único de la Contraloría Distrital de Medellín 2017-2023. La próxima reunión está programada para el mes de diciembre. por tal motivo no se adjunta evidencia.
</t>
    </r>
    <r>
      <rPr>
        <b/>
        <sz val="10"/>
        <rFont val="Arial"/>
        <family val="2"/>
      </rPr>
      <t xml:space="preserve">Diciembre 2024: </t>
    </r>
    <r>
      <rPr>
        <sz val="10"/>
        <rFont val="Arial"/>
        <family val="2"/>
      </rPr>
      <t xml:space="preserve">El acta bimestral del Comité Coordinador de Control Interno donde se presentan los resultados del seguimiento realizado por la Oficina de Control Interno y Evaluación al Plan de Mejoramiento Único de la Contraloría Distrital de Medellín 2017-2023 del mes de diciembre, está pendiente por adjuntar.
</t>
    </r>
    <r>
      <rPr>
        <b/>
        <sz val="10"/>
        <rFont val="Arial"/>
        <family val="2"/>
      </rPr>
      <t>Enero 2025:</t>
    </r>
    <r>
      <rPr>
        <sz val="10"/>
        <rFont val="Arial"/>
        <family val="2"/>
      </rPr>
      <t xml:space="preserve"> El seguimiento al Plan de Mejora Contraloría Distrital, se presentó en el informe del Plan de Acción a Diciembre 31 de 2024.
</t>
    </r>
    <r>
      <rPr>
        <b/>
        <sz val="10"/>
        <rFont val="Arial"/>
        <family val="2"/>
      </rPr>
      <t>Febrero 2025:</t>
    </r>
    <r>
      <rPr>
        <sz val="10"/>
        <rFont val="Arial"/>
        <family val="2"/>
      </rPr>
      <t xml:space="preserve"> Para este periodo no se ha realizado comité coordinador de control interno
</t>
    </r>
    <r>
      <rPr>
        <b/>
        <sz val="10"/>
        <rFont val="Arial"/>
        <family val="2"/>
      </rPr>
      <t xml:space="preserve">
Marzo 2025:</t>
    </r>
    <r>
      <rPr>
        <sz val="10"/>
        <rFont val="Arial"/>
        <family val="2"/>
      </rPr>
      <t xml:space="preserve"> Se realizó seguimiento conjunto con la Contraloría Distrital de Medellín y ellos están evaluando las evidencias durante la Auditoría Financiera y de Gestión de la vigencia 2024 .
</t>
    </r>
    <r>
      <rPr>
        <b/>
        <sz val="10"/>
        <rFont val="Arial"/>
        <family val="2"/>
      </rPr>
      <t>Abril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Junio 2025:</t>
    </r>
    <r>
      <rPr>
        <sz val="10"/>
        <rFont val="Arial"/>
        <family val="2"/>
      </rPr>
      <t xml:space="preserve"> Actualmente la Contraloría Distrital de Medellín está realizando la auditoría para la vigencia 2024, y está realizando la verificación de las evidencias de esta acción. </t>
    </r>
    <r>
      <rPr>
        <b/>
        <sz val="10"/>
        <rFont val="Arial"/>
        <family val="2"/>
      </rPr>
      <t xml:space="preserve">
</t>
    </r>
    <r>
      <rPr>
        <sz val="10"/>
        <rFont val="Arial"/>
        <family val="2"/>
      </rPr>
      <t xml:space="preserve">
</t>
    </r>
    <r>
      <rPr>
        <b/>
        <sz val="10"/>
        <rFont val="Arial"/>
        <family val="2"/>
      </rPr>
      <t>Julio 2025:</t>
    </r>
    <r>
      <rPr>
        <sz val="10"/>
        <rFont val="Arial"/>
        <family val="2"/>
      </rPr>
      <t xml:space="preserve"> Actualmente la Contraloría Distrital de Medellín está realizando la auditoría para la vigencia 2024, y está realizando la verificación de las evidencias de esta acción.
</t>
    </r>
    <r>
      <rPr>
        <b/>
        <sz val="10"/>
        <rFont val="Arial"/>
        <family val="2"/>
      </rPr>
      <t xml:space="preserve">Agosto 2025: </t>
    </r>
    <r>
      <rPr>
        <sz val="10"/>
        <rFont val="Arial"/>
        <family val="2"/>
      </rPr>
      <t xml:space="preserve">Posterior a la auditoría de gestión de la Contraloría Distrital de Medellín vigencia 2024, se está a la espera de los resultados del informe para el cierre del hallazgo. 
</t>
    </r>
    <r>
      <rPr>
        <b/>
        <sz val="10"/>
        <rFont val="Arial"/>
        <family val="2"/>
      </rPr>
      <t xml:space="preserve">Septiembre 2025: </t>
    </r>
    <r>
      <rPr>
        <sz val="10"/>
        <rFont val="Arial"/>
        <family val="2"/>
      </rPr>
      <t>Se cierra esta acción de acuerdo con el informe definitivo de la Auditoria Financiera, de Gestión y Resultados vigencia 2024, emitido por la Contraloría Distrital de Medellín en septiembre de 2025.</t>
    </r>
    <r>
      <rPr>
        <b/>
        <sz val="10"/>
        <rFont val="Arial"/>
        <family val="2"/>
      </rPr>
      <t xml:space="preserve">
ESTADO: CERRADA - </t>
    </r>
    <r>
      <rPr>
        <sz val="10"/>
        <rFont val="Arial"/>
        <family val="2"/>
      </rPr>
      <t>Verificado en Informe Definitivo Auditoria Financiera, de Gestión y Resultados vigencia 2024, con fecha de septiembre 2025.</t>
    </r>
  </si>
  <si>
    <r>
      <rPr>
        <b/>
        <sz val="10"/>
        <color theme="1"/>
        <rFont val="Arial"/>
        <family val="2"/>
      </rPr>
      <t xml:space="preserve">Debilidades en la rendición de la información en Gestión Transparente (GT): 
Hecho: </t>
    </r>
    <r>
      <rPr>
        <sz val="10"/>
        <color theme="1"/>
        <rFont val="Arial"/>
        <family val="2"/>
      </rPr>
      <t xml:space="preserve">En la revisión del Aplicativo Gestión Transparente (GT), se evidenció que no se diligencia la totalidad de las casillas del formato de rendición de la cuenta así: En el Módulo plan de acción y desarrollo no se presentaron los indicadores de resultados y metas esperadas en formato EXCEL, no se rindió informe de control interno contable en la fecha que corresponde, y en las casillas de procesos financieros, la información que debía ser rendida: (Estado Cambios en el Patrimonio, Estado Flujo de Efectivo, Estado Situación Financiera) solo se rindió en PDF y no en Excel como corresponde tal como lo establece la Resolución 999 del 16 de diciembre 2021, Capítulo V, articulo 13 Módulo Financiero, Macroproceso Gestión Financiera, Procesos Estados Financieros ya que deben rendirse a nivel Cuenta (4) dígitos Formato PDF y Subcuenta (6) dígitos formato EXCEL y Auxiliares Diez (10) dígitos formato EXCEL. 
En las acciones de mejora presentadas para subsanar los hallazgos de la Auditoría Financiera y de Gestión Vigencia 2022, la casilla denominada “descripción de los hallazgos” no se diligenció en su totalidad; además, no se presentó el seguimiento correspondiente a la anualidad 2023. 
En el módulo de anexos, con relación al Plan de Mejoramiento, la descripción de los hallazgos se transcribió en forma incompleta, dado que no se diligenció en su totalidad esta casilla, además no se realizó la evaluación del seguimiento correspondiente. 
</t>
    </r>
    <r>
      <rPr>
        <b/>
        <sz val="10"/>
        <color theme="1"/>
        <rFont val="Arial"/>
        <family val="2"/>
      </rPr>
      <t xml:space="preserve">Evidencia: </t>
    </r>
    <r>
      <rPr>
        <sz val="10"/>
        <color theme="1"/>
        <rFont val="Arial"/>
        <family val="2"/>
      </rPr>
      <t xml:space="preserve">Pantallazo gestión transparente.
</t>
    </r>
    <r>
      <rPr>
        <b/>
        <sz val="10"/>
        <color theme="1"/>
        <rFont val="Arial"/>
        <family val="2"/>
      </rPr>
      <t>Criterio</t>
    </r>
    <r>
      <rPr>
        <sz val="10"/>
        <color theme="1"/>
        <rFont val="Arial"/>
        <family val="2"/>
      </rPr>
      <t xml:space="preserve">: Incumpliendo lo establecido en la Resolución 999 de 2021, de la Contraloría Distrital de Medellín. “Capítulo V de la rendición en línea, artículo 13.  De la información que se debe rendir.  El Municipio de Medellín y las demás entidades definidas en el artículo 2 de la presente Resolución, deberán rendir la cuenta e informes mediante el sistema de información Gestión Transparente, según lo dispuesto en el Artículo 7 de la presente resolución "   
</t>
    </r>
    <r>
      <rPr>
        <b/>
        <sz val="10"/>
        <color theme="1"/>
        <rFont val="Arial"/>
        <family val="2"/>
      </rPr>
      <t xml:space="preserve">Causa: </t>
    </r>
    <r>
      <rPr>
        <sz val="10"/>
        <color theme="1"/>
        <rFont val="Arial"/>
        <family val="2"/>
      </rPr>
      <t xml:space="preserve">La situación descrita obedeció a deficiencias en el proceso de rendición de la cuenta y desconocimiento de las disposiciones reglamentarias aplicables.   
</t>
    </r>
    <r>
      <rPr>
        <b/>
        <sz val="10"/>
        <color theme="1"/>
        <rFont val="Arial"/>
        <family val="2"/>
      </rPr>
      <t>Efecto:</t>
    </r>
    <r>
      <rPr>
        <sz val="10"/>
        <color theme="1"/>
        <rFont val="Arial"/>
        <family val="2"/>
      </rPr>
      <t xml:space="preserve"> Lo anterior representa un entorpecimiento de la labor de auditoría al no encontrarse al inicio de la labor auditora la información necesaria para tal fin. Por lo tanto, se configura un </t>
    </r>
    <r>
      <rPr>
        <b/>
        <sz val="10"/>
        <color theme="1"/>
        <rFont val="Arial"/>
        <family val="2"/>
      </rPr>
      <t>Hallazgo</t>
    </r>
    <r>
      <rPr>
        <sz val="10"/>
        <color theme="1"/>
        <rFont val="Arial"/>
        <family val="2"/>
      </rPr>
      <t xml:space="preserve"> </t>
    </r>
    <r>
      <rPr>
        <b/>
        <sz val="10"/>
        <color theme="1"/>
        <rFont val="Arial"/>
        <family val="2"/>
      </rPr>
      <t>administrativo</t>
    </r>
    <r>
      <rPr>
        <sz val="10"/>
        <color theme="1"/>
        <rFont val="Arial"/>
        <family val="2"/>
      </rPr>
      <t>.</t>
    </r>
  </si>
  <si>
    <r>
      <rPr>
        <b/>
        <sz val="10"/>
        <rFont val="Arial"/>
        <family val="2"/>
      </rPr>
      <t>Octubre 2024:</t>
    </r>
    <r>
      <rPr>
        <sz val="10"/>
        <rFont val="Arial"/>
        <family val="2"/>
      </rPr>
      <t xml:space="preserve"> Se evidencia cumplimiento de  emitir acto administrativo por medio del cual el Gerente de la ESE Metrosalud relacione los cargos de los servidores públicos y memorando del acto administrativo a los delegatarios. Pendiente valoracion de las evidencias por parte de la Contraloria Distrital.  Cumplimiento: 100% - Efectividad 100%.
</t>
    </r>
    <r>
      <rPr>
        <b/>
        <sz val="10"/>
        <rFont val="Arial"/>
        <family val="2"/>
      </rPr>
      <t xml:space="preserve">
Noviembre 2025:</t>
    </r>
    <r>
      <rPr>
        <sz val="10"/>
        <rFont val="Arial"/>
        <family val="2"/>
      </rPr>
      <t xml:space="preserve"> Pendiente valoración de evidencias de la acción de mejora por parte de la Contraloría Distrital de Medellín.
</t>
    </r>
    <r>
      <rPr>
        <b/>
        <sz val="10"/>
        <rFont val="Arial"/>
        <family val="2"/>
      </rPr>
      <t>Diciembre 2025:</t>
    </r>
    <r>
      <rPr>
        <sz val="10"/>
        <rFont val="Arial"/>
        <family val="2"/>
      </rPr>
      <t xml:space="preserve"> Pendiente valoración de evidencias de la acción de mejora por parte de la Contraloría Distrital de Medellín.
</t>
    </r>
    <r>
      <rPr>
        <b/>
        <sz val="10"/>
        <rFont val="Arial"/>
        <family val="2"/>
      </rPr>
      <t>Enero 2025</t>
    </r>
    <r>
      <rPr>
        <sz val="10"/>
        <rFont val="Arial"/>
        <family val="2"/>
      </rPr>
      <t xml:space="preserve">: Pendiente valoración de evidencias de la acción de mejora por parte de la Contraloría Distrital de Medellín.
</t>
    </r>
    <r>
      <rPr>
        <b/>
        <sz val="10"/>
        <rFont val="Arial"/>
        <family val="2"/>
      </rPr>
      <t>Febrero 2025:</t>
    </r>
    <r>
      <rPr>
        <sz val="10"/>
        <rFont val="Arial"/>
        <family val="2"/>
      </rPr>
      <t xml:space="preserve"> Pendiente valoración de evidencias de la acción de mejora por parte de la Contraloría Distrital de Medellín.
</t>
    </r>
    <r>
      <rPr>
        <b/>
        <sz val="10"/>
        <rFont val="Arial"/>
        <family val="2"/>
      </rPr>
      <t xml:space="preserve">
Marzo 2025</t>
    </r>
    <r>
      <rPr>
        <sz val="10"/>
        <rFont val="Arial"/>
        <family val="2"/>
      </rPr>
      <t xml:space="preserve">: Se realizó seguimiento conjunto con la Contraloría Distrital de Medellín y ellos están evaluando las evidencias durante la Auditoría Financiera y de Gestión de la vigencia 2024 .
</t>
    </r>
    <r>
      <rPr>
        <b/>
        <sz val="10"/>
        <rFont val="Arial"/>
        <family val="2"/>
      </rPr>
      <t xml:space="preserve">Abril 2025: </t>
    </r>
    <r>
      <rPr>
        <sz val="10"/>
        <rFont val="Arial"/>
        <family val="2"/>
      </rPr>
      <t xml:space="preserve">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Junio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Julio 2025:</t>
    </r>
    <r>
      <rPr>
        <sz val="10"/>
        <rFont val="Arial"/>
        <family val="2"/>
      </rPr>
      <t xml:space="preserve"> Actualmente la Contraloría Distrital de Medellín está realizando la auditoría para la vigencia 2024, y está realizando la verificación de las evidencias de esta acción. 
</t>
    </r>
    <r>
      <rPr>
        <b/>
        <sz val="10"/>
        <rFont val="Arial"/>
        <family val="2"/>
      </rPr>
      <t>Agosto 2025:</t>
    </r>
    <r>
      <rPr>
        <sz val="10"/>
        <rFont val="Arial"/>
        <family val="2"/>
      </rPr>
      <t xml:space="preserve"> Posterior a la auditoría de gestión de la Contraloría Distrital de Medellín vigencia 2024, se está a la espera de los resultados del informe para el cierre del hallazgo.
</t>
    </r>
    <r>
      <rPr>
        <b/>
        <sz val="10"/>
        <rFont val="Arial"/>
        <family val="2"/>
      </rPr>
      <t xml:space="preserve">Septiembre 2025: </t>
    </r>
    <r>
      <rPr>
        <sz val="10"/>
        <rFont val="Arial"/>
        <family val="2"/>
      </rPr>
      <t xml:space="preserve">Se cierra esta acción de acuerdo con el informe definitivo de la Auditoria Financiera, de Gestión y Resultados vigencia 2024, emitido por la Contraloría Distrital de Medellín en septiembre de 2025.
</t>
    </r>
    <r>
      <rPr>
        <b/>
        <sz val="10"/>
        <rFont val="Arial"/>
        <family val="2"/>
      </rPr>
      <t xml:space="preserve">
ESTADO: CERRADA - </t>
    </r>
    <r>
      <rPr>
        <sz val="10"/>
        <rFont val="Arial"/>
        <family val="2"/>
      </rPr>
      <t>Verificado en Informe Definitivo Auditoria Financiera, de Gestión y Resultados vigencia 2024, con fecha de septiembre 2025.</t>
    </r>
  </si>
  <si>
    <r>
      <rPr>
        <b/>
        <sz val="10"/>
        <rFont val="Arial"/>
        <family val="2"/>
      </rPr>
      <t>Octubre 2024</t>
    </r>
    <r>
      <rPr>
        <sz val="10"/>
        <color rgb="FFFF0000"/>
        <rFont val="Arial"/>
        <family val="2"/>
      </rPr>
      <t>:</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Noviembre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Diciembre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 xml:space="preserve">Enero 2025: </t>
    </r>
    <r>
      <rPr>
        <sz val="10"/>
        <rFont val="Arial"/>
        <family val="2"/>
      </rPr>
      <t xml:space="preserve">En proceso de completar las evidencias de la acción de mejora.
</t>
    </r>
    <r>
      <rPr>
        <b/>
        <sz val="10"/>
        <rFont val="Arial"/>
        <family val="2"/>
      </rPr>
      <t>Febrero 2025:</t>
    </r>
    <r>
      <rPr>
        <sz val="10"/>
        <rFont val="Arial"/>
        <family val="2"/>
      </rPr>
      <t xml:space="preserve"> Solo queda pendiente publicar el documento en el sistema de gestión institucional de ALMERA
</t>
    </r>
    <r>
      <rPr>
        <b/>
        <sz val="10"/>
        <rFont val="Arial"/>
        <family val="2"/>
      </rPr>
      <t>Marzo 2025:</t>
    </r>
    <r>
      <rPr>
        <sz val="10"/>
        <rFont val="Arial"/>
        <family val="2"/>
      </rPr>
      <t xml:space="preserve"> Se realizó seguimiento conjunto con la Contraloría Distrital de Medellín y ellos están evaluando las evidencias durante la Auditoría Financiera y de Gestión de la vigencia 2024 .
</t>
    </r>
    <r>
      <rPr>
        <b/>
        <sz val="10"/>
        <rFont val="Arial"/>
        <family val="2"/>
      </rPr>
      <t>Abril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Junio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 xml:space="preserve">Julio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Agosto 2025:</t>
    </r>
    <r>
      <rPr>
        <sz val="10"/>
        <rFont val="Arial"/>
        <family val="2"/>
      </rPr>
      <t xml:space="preserve"> Posterior a la auditoría de gestión de la Contraloría Distrital de Medellín vigencia 2024, se está a la espera de los resultados del informe para el cierre del hallazgo.
</t>
    </r>
    <r>
      <rPr>
        <b/>
        <sz val="10"/>
        <rFont val="Arial"/>
        <family val="2"/>
      </rPr>
      <t xml:space="preserve">Septiembre 2025: </t>
    </r>
    <r>
      <rPr>
        <sz val="10"/>
        <rFont val="Arial"/>
        <family val="2"/>
      </rPr>
      <t>Se cierra esta acción de acuerdo con el informe definitivo de la Auditoria Financiera, de Gestión y Resultados vigencia 2024, emitido por la Contraloría Distrital de Medellín en septiembre de 2025.</t>
    </r>
    <r>
      <rPr>
        <b/>
        <sz val="10"/>
        <rFont val="Arial"/>
        <family val="2"/>
      </rPr>
      <t xml:space="preserve">
ESTADO: CERRADA - </t>
    </r>
    <r>
      <rPr>
        <sz val="10"/>
        <rFont val="Arial"/>
        <family val="2"/>
      </rPr>
      <t>Verificado en Informe Definitivo Auditoria Financiera, de Gestión y Resultados vigencia 2024, con fecha de septiembre 2025.</t>
    </r>
  </si>
  <si>
    <r>
      <rPr>
        <b/>
        <sz val="10"/>
        <rFont val="Arial"/>
        <family val="2"/>
      </rPr>
      <t>Octubre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Noviembre 2024</t>
    </r>
    <r>
      <rPr>
        <sz val="10"/>
        <rFont val="Arial"/>
        <family val="2"/>
      </rPr>
      <t xml:space="preserve">: Seguimiento Oficina Control Interno y Evaluación: A la fecha sin evidencia de avance de la acción de mejora, Continúa abierto el hallazgo de la Contraloría Distrital de Medellín. Cumplimiento: 0% -Efectividad 0%
</t>
    </r>
    <r>
      <rPr>
        <b/>
        <sz val="10"/>
        <rFont val="Arial"/>
        <family val="2"/>
      </rPr>
      <t xml:space="preserve">
Diciembre 2024:</t>
    </r>
    <r>
      <rPr>
        <sz val="10"/>
        <rFont val="Arial"/>
        <family val="2"/>
      </rPr>
      <t xml:space="preserve"> Seguimiento Oficina Control Interno y Evaluación: A la fecha sin evidencia de avance de la acción de mejora, Continúa abierto el hallazgo de la Contraloría Distrital de Medellín. cumplimiento de 0%.
</t>
    </r>
    <r>
      <rPr>
        <b/>
        <sz val="10"/>
        <rFont val="Arial"/>
        <family val="2"/>
      </rPr>
      <t>Enero 2025:</t>
    </r>
    <r>
      <rPr>
        <sz val="10"/>
        <rFont val="Arial"/>
        <family val="2"/>
      </rPr>
      <t xml:space="preserve"> En proceso de avance de la acción de mejora por parte de los responsables del cumplimiento.
</t>
    </r>
    <r>
      <rPr>
        <b/>
        <sz val="10"/>
        <rFont val="Arial"/>
        <family val="2"/>
      </rPr>
      <t xml:space="preserve">
Febrero 2025:</t>
    </r>
    <r>
      <rPr>
        <sz val="10"/>
        <rFont val="Arial"/>
        <family val="2"/>
      </rPr>
      <t xml:space="preserve"> En proceso de avance de la acción de mejora por parte de los responsables del cumplimiento.
</t>
    </r>
    <r>
      <rPr>
        <b/>
        <sz val="10"/>
        <rFont val="Arial"/>
        <family val="2"/>
      </rPr>
      <t xml:space="preserve">
Marzo 2025:</t>
    </r>
    <r>
      <rPr>
        <sz val="10"/>
        <rFont val="Arial"/>
        <family val="2"/>
      </rPr>
      <t xml:space="preserve"> Se realizó seguimiento conjunto con la Contraloría Distrital de Medellín y ellos están evaluando las evidencias durante la Auditoría Financiera y de Gestión de la vigencia 2024 .
</t>
    </r>
    <r>
      <rPr>
        <b/>
        <sz val="10"/>
        <rFont val="Arial"/>
        <family val="2"/>
      </rPr>
      <t>Abril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 xml:space="preserve">
Mayo 2025:</t>
    </r>
    <r>
      <rPr>
        <sz val="10"/>
        <rFont val="Arial"/>
        <family val="2"/>
      </rPr>
      <t xml:space="preserve"> Se realizó seguimiento conjunto con la Contraloría Distrital de Medellín y ellos están evaluando las evidencias durante la Auditoría Financiera y de Gestión de la vigencia 2024   
</t>
    </r>
    <r>
      <rPr>
        <b/>
        <sz val="10"/>
        <rFont val="Arial"/>
        <family val="2"/>
      </rPr>
      <t>Junio 2025:</t>
    </r>
    <r>
      <rPr>
        <sz val="10"/>
        <rFont val="Arial"/>
        <family val="2"/>
      </rPr>
      <t xml:space="preserve"> Actualmente la Contraloría Distrital de Medellín está realizando la auditoría para la vigencia 2024, y está realizando la verificación de las evidencias de esta acción. 
</t>
    </r>
    <r>
      <rPr>
        <b/>
        <sz val="10"/>
        <rFont val="Arial"/>
        <family val="2"/>
      </rPr>
      <t xml:space="preserve">Julio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 xml:space="preserve">Agosto 2025: </t>
    </r>
    <r>
      <rPr>
        <sz val="10"/>
        <rFont val="Arial"/>
        <family val="2"/>
      </rPr>
      <t xml:space="preserve">Posterior a la auditoría de gestión de la Contraloría Distrital de Medellín vigencia 2024, se está a la espera de los resultados del informe para el cierre del hallazgo. 
</t>
    </r>
    <r>
      <rPr>
        <b/>
        <sz val="10"/>
        <rFont val="Arial"/>
        <family val="2"/>
      </rPr>
      <t xml:space="preserve">
Septiembre 2025: </t>
    </r>
    <r>
      <rPr>
        <sz val="10"/>
        <rFont val="Arial"/>
        <family val="2"/>
      </rPr>
      <t>Se cierra esta acción de acuerdo con el informe definitivo de la Auditoria Financiera, de Gestión y Resultados vigencia 2024, emitido por la Contraloría Distrital de Medellín en septiembre de 2025.</t>
    </r>
    <r>
      <rPr>
        <b/>
        <sz val="10"/>
        <rFont val="Arial"/>
        <family val="2"/>
      </rPr>
      <t xml:space="preserve">
ESTADO: CERRADA - </t>
    </r>
    <r>
      <rPr>
        <sz val="10"/>
        <rFont val="Arial"/>
        <family val="2"/>
      </rPr>
      <t>Verificado en Informe Definitivo Auditoria Financiera, de Gestión y Resultados vigencia 2024, con fecha de septiembre 2025.</t>
    </r>
  </si>
  <si>
    <r>
      <t>Fecha de inicio:</t>
    </r>
    <r>
      <rPr>
        <sz val="10"/>
        <rFont val="Arial"/>
        <family val="2"/>
      </rPr>
      <t xml:space="preserve"> febrero 2025</t>
    </r>
    <r>
      <rPr>
        <b/>
        <sz val="10"/>
        <rFont val="Arial"/>
        <family val="2"/>
      </rPr>
      <t xml:space="preserve">.
Enero 2025: </t>
    </r>
    <r>
      <rPr>
        <sz val="10"/>
        <rFont val="Arial"/>
        <family val="2"/>
      </rPr>
      <t xml:space="preserve">La evidencia de esta acción se podrá obtener despues del 15 de febrero de 2025 que es la fecha límite de la rendición de la cuenta y posterior a ello se generarn los informes respectivos y se presentan al comité de gerencia que se realice posterior a ellos.
</t>
    </r>
    <r>
      <rPr>
        <b/>
        <sz val="10"/>
        <rFont val="Arial"/>
        <family val="2"/>
      </rPr>
      <t>Febrero 2025:</t>
    </r>
    <r>
      <rPr>
        <sz val="10"/>
        <rFont val="Arial"/>
        <family val="2"/>
      </rPr>
      <t xml:space="preserve"> Queda pendiente completar las evidencias de las acciones de mejora por parte de los reponsables del cumplimiento.</t>
    </r>
    <r>
      <rPr>
        <b/>
        <sz val="10"/>
        <rFont val="Arial"/>
        <family val="2"/>
      </rPr>
      <t xml:space="preserve">
Marzo 2025: </t>
    </r>
    <r>
      <rPr>
        <sz val="10"/>
        <rFont val="Arial"/>
        <family val="2"/>
      </rPr>
      <t xml:space="preserve">Se realizó seguimiento conjunto con la Contraloría Distrital de Medellín y ellos están evaluando las evidencias durante la Auditoría Financiera y de Gestión de la vigencia 2024 .
</t>
    </r>
    <r>
      <rPr>
        <b/>
        <sz val="10"/>
        <rFont val="Arial"/>
        <family val="2"/>
      </rPr>
      <t xml:space="preserve">Abril 2025: </t>
    </r>
    <r>
      <rPr>
        <sz val="10"/>
        <rFont val="Arial"/>
        <family val="2"/>
      </rPr>
      <t xml:space="preserve">Se realizó seguimiento conjunto con la Contraloría Distrital de Medellín y ellos están evaluando las evidencias durante la Auditoría Financiera y de Gestión de la vigencia 2024 .
</t>
    </r>
    <r>
      <rPr>
        <b/>
        <sz val="10"/>
        <rFont val="Arial"/>
        <family val="2"/>
      </rPr>
      <t>Mayo 2025:</t>
    </r>
    <r>
      <rPr>
        <sz val="10"/>
        <rFont val="Arial"/>
        <family val="2"/>
      </rPr>
      <t xml:space="preserve"> Se realizó seguimiento conjunto con la Contraloría Distrital de Medellín y ellos están evaluando las evidencias durante la Auditoría Financiera y de Gestión de la vigencia 2024 .
</t>
    </r>
    <r>
      <rPr>
        <b/>
        <sz val="10"/>
        <rFont val="Arial"/>
        <family val="2"/>
      </rPr>
      <t xml:space="preserve">Junio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 xml:space="preserve">Julio 2025: </t>
    </r>
    <r>
      <rPr>
        <sz val="10"/>
        <rFont val="Arial"/>
        <family val="2"/>
      </rPr>
      <t xml:space="preserve">Actualmente la Contraloría Distrital de Medellín está realizando la auditoría para la vigencia 2024, y está realizando la verificación de las evidencias de esta acción. 
</t>
    </r>
    <r>
      <rPr>
        <b/>
        <sz val="10"/>
        <rFont val="Arial"/>
        <family val="2"/>
      </rPr>
      <t>Agosto 2025:</t>
    </r>
    <r>
      <rPr>
        <sz val="10"/>
        <rFont val="Arial"/>
        <family val="2"/>
      </rPr>
      <t xml:space="preserve"> Posterior a la auditoría de gestión de la Contraloría Distrital de Medellín vigencia 2024, se está a la espera de los resultados del informe para el cierre del hallazgo. 
</t>
    </r>
    <r>
      <rPr>
        <b/>
        <sz val="10"/>
        <rFont val="Arial"/>
        <family val="2"/>
      </rPr>
      <t xml:space="preserve">
Septiembre 2025:</t>
    </r>
    <r>
      <rPr>
        <sz val="10"/>
        <rFont val="Arial"/>
        <family val="2"/>
      </rPr>
      <t xml:space="preserve"> Se cierra esta acción de acuerdo con el informe definitivo de la Auditoria Financiera, de Gestión y Resultados vigencia 2024, emitido por la Contraloría Distrital de Medellín en septiembre de 2025.</t>
    </r>
    <r>
      <rPr>
        <b/>
        <sz val="10"/>
        <rFont val="Arial"/>
        <family val="2"/>
      </rPr>
      <t xml:space="preserve">
ESTADO: CERRADA - </t>
    </r>
    <r>
      <rPr>
        <sz val="10"/>
        <rFont val="Arial"/>
        <family val="2"/>
      </rPr>
      <t>Verificado en Informe Definitivo Auditoria Financiera, de Gestión y Resultados vigencia 2024, con fecha de septiembre 2025.</t>
    </r>
  </si>
  <si>
    <r>
      <rPr>
        <b/>
        <sz val="10"/>
        <color theme="1"/>
        <rFont val="Arial"/>
        <family val="2"/>
      </rPr>
      <t xml:space="preserve">Deficiencia en la interfase entre los inventarios de activos fijos y contabilidad en la cuenta 166005 Equipos de hospitalización e internación: </t>
    </r>
    <r>
      <rPr>
        <sz val="10"/>
        <color theme="1"/>
        <rFont val="Arial"/>
        <family val="2"/>
      </rPr>
      <t xml:space="preserve">
</t>
    </r>
    <r>
      <rPr>
        <b/>
        <sz val="10"/>
        <color theme="1"/>
        <rFont val="Arial"/>
        <family val="2"/>
      </rPr>
      <t>Hecho:</t>
    </r>
    <r>
      <rPr>
        <sz val="10"/>
        <color theme="1"/>
        <rFont val="Arial"/>
        <family val="2"/>
      </rPr>
      <t xml:space="preserve"> Revisada la cuenta contable 166005 Equipos de hospitalización en internación, contra el informe que suministra el modulo de activos fijos, no se puede determinar el número de bienes que conforman dicha cuenta, debido a que la interfaz que tiene la entidad toma toda la cuenta de activo 1660, identificando como grupo 5 del modulo de aseguramiento.
</t>
    </r>
    <r>
      <rPr>
        <b/>
        <sz val="10"/>
        <color theme="1"/>
        <rFont val="Arial"/>
        <family val="2"/>
      </rPr>
      <t>Evidencia:</t>
    </r>
    <r>
      <rPr>
        <sz val="10"/>
        <color theme="1"/>
        <rFont val="Arial"/>
        <family val="2"/>
      </rPr>
      <t xml:space="preserve"> Balance general a 31 de diciembre de 2023, con saldo de la cuenta contable 166005. Infome de inventario de equipos medicos y cientificos suministrada por el área de activos fijos (inventario).
</t>
    </r>
    <r>
      <rPr>
        <b/>
        <sz val="10"/>
        <color theme="1"/>
        <rFont val="Arial"/>
        <family val="2"/>
      </rPr>
      <t xml:space="preserve">Criterio: </t>
    </r>
    <r>
      <rPr>
        <sz val="10"/>
        <color theme="1"/>
        <rFont val="Arial"/>
        <family val="2"/>
      </rPr>
      <t xml:space="preserve">Las politicas contables de la ESE Metrosalud establecen lo siguiente: POLÍTICAS CONTABLES BAJO EL RÉGIMEN DE CONTABILIDAD PÚBLICA EN CONVERGENCIA CON EL NUEVO MARCO NORMATIVO ( NIFF) INVENTARIOS.
12.CONTROLES CONTABLES
Verificar cada mes la conciliación de saldos de inventarios y suministros entre el kardex de la red hospitalaria versus la contabilidad.
</t>
    </r>
    <r>
      <rPr>
        <b/>
        <sz val="10"/>
        <color theme="1"/>
        <rFont val="Arial"/>
        <family val="2"/>
      </rPr>
      <t xml:space="preserve">Causa: </t>
    </r>
    <r>
      <rPr>
        <sz val="10"/>
        <color theme="1"/>
        <rFont val="Arial"/>
        <family val="2"/>
      </rPr>
      <t xml:space="preserve">El software contable que posee actualmente la ESE Metrosalud no le es posible realizar un seguimiento de m ovimientos que registre las entradas, traslados, devoluciones, dadas de baja, entre otros en tiempo real.
El software no cuenta con una integración con el sistema contable, es decir, una interfaz que permita identificar que bienes pertenecen a cada una de las subcuentas, para tener la información actualizada tanto en el inventario y en el proceso contable, como es el caso de la cuenta 166005 Equipos de Hospitalización.    
</t>
    </r>
    <r>
      <rPr>
        <b/>
        <sz val="10"/>
        <color theme="1"/>
        <rFont val="Arial"/>
        <family val="2"/>
      </rPr>
      <t>Efecto:</t>
    </r>
    <r>
      <rPr>
        <sz val="10"/>
        <color theme="1"/>
        <rFont val="Arial"/>
        <family val="2"/>
      </rPr>
      <t xml:space="preserve"> Con lo anterior, se puede presentr uina sobrevaloración o subvaloración de la cuenta de activo fijo en el Balance General de la Entidad. Por lo tanto, se configura en observación administrativa.</t>
    </r>
  </si>
  <si>
    <r>
      <rPr>
        <b/>
        <sz val="10"/>
        <color theme="1"/>
        <rFont val="Arial"/>
        <family val="2"/>
      </rPr>
      <t>Debilidades en el proceso de conciliación de saldos de operaciones recíprocas entre entidades públicas.</t>
    </r>
    <r>
      <rPr>
        <sz val="10"/>
        <color theme="1"/>
        <rFont val="Arial"/>
        <family val="2"/>
      </rPr>
      <t xml:space="preserve">
Una vez efectuado el análisis de la información dispuesta en la página web del Consolidador de Hacienda e Información Pública (CHIP) de la Contaduría general de la Nación (CGN), con el fin de facilitar a las entidades Publicas la gestion y ajustes necesarios para reducir los saldos por conciliar de la entidad reportante con otras entidades públicas con las cuales la ESE Metrosalud tiene relaciones comerciales y de servicios, se evidenció que existen partidas conciliatorias pendientes por resolver, por un  monto de $45.960.779.849, lo que muestra que existen debilidades en el manejo de las Operaciones Recíprocas, en cuanto a la verificación de saldos por conciliar y la aplicación oportuna de las reglas de eliminación. Ver cuadro en Informe Definitivo</t>
    </r>
  </si>
  <si>
    <r>
      <rPr>
        <b/>
        <sz val="10"/>
        <color theme="1"/>
        <rFont val="Arial"/>
        <family val="2"/>
      </rPr>
      <t>Deficiencias en la Supervisión, Control, Coordinación y
Vigilancia de los contratos.</t>
    </r>
    <r>
      <rPr>
        <sz val="10"/>
        <color theme="1"/>
        <rFont val="Arial"/>
        <family val="2"/>
      </rPr>
      <t xml:space="preserve">
Evaluados los contratos del selectivo para la Auditoría Financiera, de Gestión y Resultados, vigencia 2024 el equipo auditor evidenció deficiencias en los informes toda vez que se observa que son muy generales y poco descriptivos de las actividades específicas que se deben desarrollar, no se anexan soportes de actividades realizadas como actas, de las cuales se hacen mención en los informes, se indica que se presentaron observaciones o hechos y hallazgos que generaron mejoramientos, pero no se describen con precisión, no quedando evidencia de lo sucedido, además, no se presentan soportes, lo que dificulta validar el cumplimiento de las obligaciones del contratista, con respecto a las estipuladas en las cláusulas del contrato.</t>
    </r>
  </si>
  <si>
    <r>
      <rPr>
        <b/>
        <sz val="10"/>
        <color theme="1"/>
        <rFont val="Arial"/>
        <family val="2"/>
      </rPr>
      <t>Incumplimiento en el Proceso de Gestión Documental.</t>
    </r>
    <r>
      <rPr>
        <sz val="10"/>
        <color theme="1"/>
        <rFont val="Arial"/>
        <family val="2"/>
      </rPr>
      <t xml:space="preserve">
En la Auditoría Financiera, de gestión y Resultados, se hizo la revisión a la muestra de los 26 contratos siguientes: Ver detalle en el informe definitivo.
En esta revisión, se encontró que dichos contratos carecen de un sistema de numeración consecutiva (foliación). Circunstancia que impide controlar la cantidad de folios de cada unidad de conservación (expediente contractual), así como controlar la calidad de la información que allí reposa, en cuanto al orden original y a la conservación de la integridad de la unidad documental, perdiendo respaldo técnico y legal la gestión administrativa contractual adelantada por la entidad.</t>
    </r>
  </si>
  <si>
    <r>
      <rPr>
        <b/>
        <sz val="10"/>
        <color theme="1"/>
        <rFont val="Arial"/>
        <family val="2"/>
      </rPr>
      <t xml:space="preserve">Incumplimiento Acciones Formuladas Plan de Mejoramiento
Único.
</t>
    </r>
    <r>
      <rPr>
        <sz val="10"/>
        <color theme="1"/>
        <rFont val="Arial"/>
        <family val="2"/>
      </rPr>
      <t>Evaluado por el equipo auditor el cumplimiento de las acciones
formuladas en el Plan de Mejoramiento Único a la E.S.E. Metrosalud con corte a 31 de diciembre de 2024, se evidenció, que al cierre de la vigencia presentan acciones de mejora vencidas con respecto a las fechas de cumplimiento establecidas por el Sujeto de control, sin embargo durante el desarrollo de la auditoría, la entidad ha venido presentando evidencias a las acciones propuestas con el fin de subsanar los hallazgos de dicho plan de mejoramiento, no obstante dichas evidencias al ser evaluadas por el equipo auditor no son de recibo, toda vez que estas no apuntan a subsanar la causa de los hallazgos que vienen de auditorías anteriores a la de la vigencia 2023, reflejando esto ineficiencia e ineficacia en las acciones propuestas.</t>
    </r>
  </si>
  <si>
    <r>
      <rPr>
        <b/>
        <sz val="10"/>
        <color theme="1"/>
        <rFont val="Arial"/>
        <family val="2"/>
      </rPr>
      <t xml:space="preserve">Debilidades en la Rendición de la cuenta desde el aplicativo Gestión Transparente y en la información solicitada para la ejecución de la auditoria. 
</t>
    </r>
    <r>
      <rPr>
        <sz val="10"/>
        <color theme="1"/>
        <rFont val="Arial"/>
        <family val="2"/>
      </rPr>
      <t>Durante la revisión de la rendición de la cuenta realizada por el equipo auditor, se evidenció que la entidad no reportó la totalidad de las modificaciones relacionadas con las prórrogas y adiciones, evidenciadas en el reporte consolidado de contratos por sujeto de control, al validar dicha información desde el SECOP II y la información entregada por la entidad, se evidenció que algunos contratos tenían prórrogas y adiciones, las cuales no se encontraron en el reporte de Gestión Transparente, como se observa en el siguiente cuadro: Ver detalle en el Informe definitivo.
Con respecto a la información solicitada para la ejecución de la Auditoria Financiera de Gestión y Resultados vigencia 2024, compartida en la nube a través del OneDrive por la entidad y después de revisada por el equipo auditor, se evidenció que en la carpeta denominada “Soportes Contratos Contraloría” la cual contiene la relación de los pagos de los 26 contratos objeto de la muestra, en la carpeta del contrato 988-2024, enviaron los comprobantes de pago TPAR-345872 y TPAR-346146 correspondientes al contrato 243-2023, además, al evaluar los diferentes pagos de los contratos en mención, el equipo auditor encuentra que en los comprobantes de pago, se evidencian pagos de facturas diferentes al contrato objeto de la auditoría y se encuentran mezclados con pagos de vigencias anteriores, dificultando con ello las labores del auditor.</t>
    </r>
  </si>
  <si>
    <r>
      <t xml:space="preserve">Hallazgo Adminsitrativo N° 3 (Corresponde a la Observacion N° 2 de la carta de observaciones) Conciliacion tesoreria con Contabilidad y extractos bancarios
</t>
    </r>
    <r>
      <rPr>
        <sz val="10"/>
        <color theme="1"/>
        <rFont val="Arial"/>
        <family val="2"/>
      </rPr>
      <t>En la auditoria financiera y de gestion de la ESE Metrosalud, para la vigencia 2021, se realizo la conciliacion  entre los saldos reportados por Tesoreria, Contabilidad y extractos bancarios. Dicho analisis se encuentra soportado con los boletines de caja a 31 de diciembre de 2021, el balance de prueba y las conciliaciones bancarias entrgadas por la entidad al equipo auditor y arrojo como resultado las siguienes diferencias</t>
    </r>
    <r>
      <rPr>
        <b/>
        <sz val="10"/>
        <color theme="1"/>
        <rFont val="Arial"/>
        <family val="2"/>
      </rPr>
      <t xml:space="preserve">:
</t>
    </r>
    <r>
      <rPr>
        <sz val="10"/>
        <color theme="1"/>
        <rFont val="Arial"/>
        <family val="2"/>
      </rPr>
      <t xml:space="preserve">El equipo auditor no puede obtener evidencia de que estas diferencias hayan sido analizadas y se hayan adelantado las acciones tendientes a subsanar los conceptos que las originan y efectuar los respectivos registros que logren el equilibrio entre las diversas fuentes
Con lo anterior se desconoce las instrucciones impartidas por INSTRUCTIVO N° 001 (24 de diciembre de 2021), de la Contaduria General de la Nacionen el nuemral 1,2,2 </t>
    </r>
    <r>
      <rPr>
        <i/>
        <sz val="10"/>
        <color theme="1"/>
        <rFont val="Arial"/>
        <family val="2"/>
      </rPr>
      <t xml:space="preserve">"Conciliacion entre las areas de la entidad que generarn informacion contable" </t>
    </r>
    <r>
      <rPr>
        <sz val="10"/>
        <color theme="1"/>
        <rFont val="Arial"/>
        <family val="2"/>
      </rPr>
      <t>que señala: "</t>
    </r>
    <r>
      <rPr>
        <i/>
        <sz val="10"/>
        <color theme="1"/>
        <rFont val="Arial"/>
        <family val="2"/>
      </rPr>
      <t xml:space="preserve">Previo a la realizacion del proceso de cierre contable y </t>
    </r>
    <r>
      <rPr>
        <b/>
        <i/>
        <sz val="10"/>
        <color theme="1"/>
        <rFont val="Arial"/>
        <family val="2"/>
      </rPr>
      <t xml:space="preserve">para garantizar la consistencia de la informacion administrada en las difrentes dependencias de la entidad, </t>
    </r>
    <r>
      <rPr>
        <i/>
        <sz val="10"/>
        <color theme="1"/>
        <rFont val="Arial"/>
        <family val="2"/>
      </rPr>
      <t xml:space="preserve">se eefectuaran las respectivas conciliaciones entre el area ontable.
</t>
    </r>
    <r>
      <rPr>
        <sz val="10"/>
        <color theme="1"/>
        <rFont val="Arial"/>
        <family val="2"/>
      </rPr>
      <t>Se llego a esta conclusion, a traves de la verificacion de saldos y movimientos validados desde el sistema SAFIX, donde se constato la inexistencia del debito correspondiente de algunas consignaciones pendientes de identificar</t>
    </r>
  </si>
  <si>
    <r>
      <t xml:space="preserve">Hallazgo Adminsitrativo N° 7 (Corresponde a la Observacion N° 2 del informe preliminar) Cuentas por cobrar de 180 dias vs cuentas por pagar de 60 dias. 
</t>
    </r>
    <r>
      <rPr>
        <sz val="10"/>
        <color theme="1"/>
        <rFont val="Arial"/>
        <family val="2"/>
      </rPr>
      <t>Durante el desarrollo de auditoria financiera  y de gestion de la EE Metrosalud, para la vigenica 2021, se pudo visualizar en los estados finanacieros, que la entidad no tiene suficientes recuersos para cubrir sus obligaciones, toda vez quese encontro que las cuentas por pagara a 31 de diciembre del 2021 asciende a $47.606,292 de pesos, mientras que las cuentas por cobrar presentan un saldo de $55.593.639 de pesos, afectando el desarrollo de la contratacion</t>
    </r>
  </si>
  <si>
    <t>Garantizar la foliación del 100% de los contratos a partir de la vigencia 2025.</t>
  </si>
  <si>
    <t xml:space="preserve">2.Realizar auditoría y retroalimentación cada (2) dos meses a  una muestra aleatoria de informes de supervisión, en la cual se pueda evidenciar la calidad de los informes de supervisión presentados. Esta auditoría estará a cargo del DIRECTOR OPERATIVO CONTRATACIÓN y el PROFESIONAL UNIVERSITARIO ABOGADO CONTRATACION, luego de lo cual se  realizará retroalimentación a los supervisores de contratos objeto de la muestra de la auditoría con las falencias detectadas.
Producto esperado (evidencia a mostrar):
2.1. Instrumento con resultados aplicados para la auditoría. 
2.2 Citación y  Registro de asistencia de los supervisores los supervisores cuyos informes de supervisión presenten deficiencias.
</t>
  </si>
  <si>
    <r>
      <t xml:space="preserve">1. Documentar el proceso de selección de agentes comunitarios con la definición del mecanismo de convocatoria, criterios de selección y lineamientos para la participación de los mismos, en los programas de presupuesto participativo
</t>
    </r>
    <r>
      <rPr>
        <b/>
        <sz val="10"/>
        <rFont val="Arial"/>
        <family val="2"/>
      </rPr>
      <t>Evidencia ó producto a entregar:</t>
    </r>
    <r>
      <rPr>
        <sz val="10"/>
        <rFont val="Arial"/>
        <family val="2"/>
      </rPr>
      <t xml:space="preserve">  
Instructivo documentado en almera con proceso de selección de agentes comunitarios de programas de presupuesto participativo</t>
    </r>
  </si>
  <si>
    <t xml:space="preserve">1. Revisar y corregir la parametrización de informes generados por el modulo de Bienes Muebles y Activos Fijos, incluido el proceso de registro de movimientos en el modulo, que son base para la conciliación
Evidencia o producto Esperado:
Actas de las reuniones realizadas con el area de sistemas y el proveedor del software Xenco
Reporte con la revision del proveedor del módulo
</t>
  </si>
  <si>
    <t xml:space="preserve">2. Elaborar instructivo que estandarice el proceso de conciliación con todas las areas proveedoras de informacion contable y los documentos y formatos requeridos para la conciliación. 
Evidencia o producto esperado:
Instructivo publicado en el Sistema de Gestión Institucional de Almera y socializacion a los responsables (registro de asistencia y presentacion)
Formato de conciliación publicado
</t>
  </si>
  <si>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El plazo de cumplimiento de esta acción aún no se ha cumplido, sin embargo, se recomienda a los responsables del cumplimiento, si cuentan con avances de la acción pueden ir adjuntando las evidencias.
</t>
    </r>
    <r>
      <rPr>
        <b/>
        <sz val="10"/>
        <color theme="1"/>
        <rFont val="Arial"/>
        <family val="2"/>
      </rPr>
      <t>Diciembre 2025</t>
    </r>
    <r>
      <rPr>
        <sz val="10"/>
        <color theme="1"/>
        <rFont val="Arial"/>
        <family val="2"/>
      </rPr>
      <t xml:space="preserve">: El plazo de cumplimiento de esta acción aún no se ha cumplido, sin embargo, se recomienda a los responsables del cumplimiento, si cuentan con avances de la acción, ir adjuntando las evidencias.
</t>
    </r>
    <r>
      <rPr>
        <b/>
        <sz val="10"/>
        <color theme="1"/>
        <rFont val="Arial"/>
        <family val="2"/>
      </rPr>
      <t xml:space="preserve">Enero 2026: </t>
    </r>
    <r>
      <rPr>
        <sz val="10"/>
        <color theme="1"/>
        <rFont val="Arial"/>
        <family val="2"/>
      </rPr>
      <t xml:space="preserve">Sin evidencia de esta acción. El plazo de cumplimiento venció este mes y se recomienda a los responsables del cumplimiento, adjuntar en el SGI Almera, las evidencias o el avance que se tenga de esta acción.
</t>
    </r>
    <r>
      <rPr>
        <b/>
        <sz val="10"/>
        <color theme="1"/>
        <rFont val="Arial"/>
        <family val="2"/>
      </rPr>
      <t>Febrero 2026:</t>
    </r>
    <r>
      <rPr>
        <sz val="10"/>
        <color theme="1"/>
        <rFont val="Arial"/>
        <family val="2"/>
      </rPr>
      <t xml:space="preserve"> Sin evidencia de esta acción. El plazo de cumplimiento venció este mes y se recomienda a los responsables del cumplimiento, adjuntar en el SGI Almera, las evidencias o el avance que se tenga de esta acción.
</t>
    </r>
    <r>
      <rPr>
        <b/>
        <sz val="10"/>
        <color theme="1"/>
        <rFont val="Arial"/>
        <family val="2"/>
      </rPr>
      <t xml:space="preserve">Marzo 2026: </t>
    </r>
    <r>
      <rPr>
        <sz val="10"/>
        <color theme="1"/>
        <rFont val="Arial"/>
        <family val="2"/>
      </rPr>
      <t xml:space="preserve">Pendiente completar en el sistema de gestión institucional de ALMERA, la evidencia de esta acción de mejora por parte de los responsables del cumplimiento. 
</t>
    </r>
    <r>
      <rPr>
        <b/>
        <sz val="10"/>
        <color theme="1"/>
        <rFont val="Arial"/>
        <family val="2"/>
      </rPr>
      <t>Abril 2026:</t>
    </r>
    <r>
      <rPr>
        <sz val="10"/>
        <color theme="1"/>
        <rFont val="Arial"/>
        <family val="2"/>
      </rPr>
      <t xml:space="preserve"> Pendiente completar en el sistema de gestión institucional de ALMERA, la evidencia de esta acción de mejora por parte de los responsables del cumplimiento. 
</t>
    </r>
    <r>
      <rPr>
        <b/>
        <sz val="10"/>
        <color theme="1"/>
        <rFont val="Arial"/>
        <family val="2"/>
      </rPr>
      <t>Mayo 2026</t>
    </r>
    <r>
      <rPr>
        <sz val="10"/>
        <color theme="1"/>
        <rFont val="Arial"/>
        <family val="2"/>
      </rPr>
      <t xml:space="preserve">: Pendiente completar en el sistema de gestión institucional de ALMERA, la evidencia de esta acción de mejora por parte de los responsables del cumplimiento.
</t>
    </r>
    <r>
      <rPr>
        <b/>
        <sz val="10"/>
        <color theme="1"/>
        <rFont val="Arial"/>
        <family val="2"/>
      </rPr>
      <t xml:space="preserve">Junio 2026: </t>
    </r>
    <r>
      <rPr>
        <sz val="10"/>
        <color theme="1"/>
        <rFont val="Arial"/>
        <family val="2"/>
      </rPr>
      <t>Pendiente completar en el sistema de gestión institucional de ALMERA, la evidencia de esta acción de mejora por parte de los responsables del cumplimiento.</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</si>
  <si>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El plazo de cumplimiento de esta acción aún no se ha cumplido, sin embargo, se recomienda a los responsables del cumplimiento, si cuentan con avances de la acción pueden ir adjuntando las evidencias.
</t>
    </r>
    <r>
      <rPr>
        <b/>
        <sz val="10"/>
        <color theme="1"/>
        <rFont val="Arial"/>
        <family val="2"/>
      </rPr>
      <t>Diciembre 2025</t>
    </r>
    <r>
      <rPr>
        <sz val="10"/>
        <color theme="1"/>
        <rFont val="Arial"/>
        <family val="2"/>
      </rPr>
      <t xml:space="preserve">: El plazo de cumplimiento de esta acción aún no se ha cumplido, sin embargo, se recomienda a los responsables del cumplimiento, si cuentan con avances de la acción, ir adjuntando las evidencias.
</t>
    </r>
    <r>
      <rPr>
        <b/>
        <sz val="10"/>
        <color theme="1"/>
        <rFont val="Arial"/>
        <family val="2"/>
      </rPr>
      <t>Enero 2026:</t>
    </r>
    <r>
      <rPr>
        <sz val="10"/>
        <color theme="1"/>
        <rFont val="Arial"/>
        <family val="2"/>
      </rPr>
      <t xml:space="preserve"> Sin evidencia de esta acción. El plazo de cumplimiento venció este mes y se recomienda a los responsables del cumplimiento, adjuntar en el SGI Almera, las evidencias o el avance que se tenga de esta acción.
</t>
    </r>
    <r>
      <rPr>
        <b/>
        <sz val="10"/>
        <color theme="1"/>
        <rFont val="Arial"/>
        <family val="2"/>
      </rPr>
      <t>Febrero 2026</t>
    </r>
    <r>
      <rPr>
        <sz val="10"/>
        <color theme="1"/>
        <rFont val="Arial"/>
        <family val="2"/>
      </rPr>
      <t xml:space="preserve">: Evidencia pendiente de valoración por parte de la Contraloría Distrital de Medellín.
</t>
    </r>
    <r>
      <rPr>
        <b/>
        <sz val="10"/>
        <color theme="1"/>
        <rFont val="Arial"/>
        <family val="2"/>
      </rPr>
      <t>Marzo 2026:</t>
    </r>
    <r>
      <rPr>
        <sz val="10"/>
        <color theme="1"/>
        <rFont val="Arial"/>
        <family val="2"/>
      </rPr>
      <t xml:space="preserve"> Pendiente valoración de las evidencias por parte de la Contraloría Distrital de Medellín.
</t>
    </r>
    <r>
      <rPr>
        <b/>
        <sz val="10"/>
        <color theme="1"/>
        <rFont val="Arial"/>
        <family val="2"/>
      </rPr>
      <t xml:space="preserve">Abril 2026: </t>
    </r>
    <r>
      <rPr>
        <sz val="10"/>
        <color theme="1"/>
        <rFont val="Arial"/>
        <family val="2"/>
      </rPr>
      <t xml:space="preserve">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xml:space="preserve"> Pendiente valoración de las evidencias por parte de la Contraloría Distrital de Medellín.
</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</si>
  <si>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El plazo de cumplimiento de esta acción aún no se ha cumplido, sin embargo, se recomienda a los responsables del cumplimiento, si cuentan con avances de la acción pueden ir adjuntando las evidencias.
</t>
    </r>
    <r>
      <rPr>
        <b/>
        <sz val="10"/>
        <color theme="1"/>
        <rFont val="Arial"/>
        <family val="2"/>
      </rPr>
      <t>Diciembre 2025:</t>
    </r>
    <r>
      <rPr>
        <sz val="10"/>
        <color theme="1"/>
        <rFont val="Arial"/>
        <family val="2"/>
      </rPr>
      <t xml:space="preserve"> El plazo de cumplimiento de esta acción aún no se ha cumplido, sin embargo, se recomienda a los responsables del cumplimiento, si cuentan con avances de la acción, ir adjuntando las evidencias.
</t>
    </r>
    <r>
      <rPr>
        <b/>
        <sz val="10"/>
        <color theme="1"/>
        <rFont val="Arial"/>
        <family val="2"/>
      </rPr>
      <t>Enero 2026</t>
    </r>
    <r>
      <rPr>
        <sz val="10"/>
        <color theme="1"/>
        <rFont val="Arial"/>
        <family val="2"/>
      </rPr>
      <t xml:space="preserve">: Sin evidencia de esta acción. El plazo de cumplimiento venció este mes y se recomienda a los responsables del cumplimiento, adjuntar en el SGI Almera, las evidencias o el avance que se tenga de esta acción.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 xml:space="preserve">
Marzo 2026</t>
    </r>
    <r>
      <rPr>
        <sz val="10"/>
        <color theme="1"/>
        <rFont val="Arial"/>
        <family val="2"/>
      </rPr>
      <t xml:space="preserve">: 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
Junio 2026</t>
    </r>
    <r>
      <rPr>
        <sz val="10"/>
        <color theme="1"/>
        <rFont val="Arial"/>
        <family val="2"/>
      </rPr>
      <t>: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</si>
  <si>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El plazo de cumplimiento de esta acción aún no se ha cumplido, sin embargo, se recomienda a los responsables del cumplimiento, si cuentan con avances de la acción pueden ir adjuntando las evidencias.
</t>
    </r>
    <r>
      <rPr>
        <b/>
        <sz val="10"/>
        <color theme="1"/>
        <rFont val="Arial"/>
        <family val="2"/>
      </rPr>
      <t>Diciembre 2025:</t>
    </r>
    <r>
      <rPr>
        <sz val="10"/>
        <color theme="1"/>
        <rFont val="Arial"/>
        <family val="2"/>
      </rPr>
      <t xml:space="preserve"> El plazo de cumplimiento de esta acción aún no se ha cumplido, sin embargo, se recomienda a los responsables del cumplimiento, si cuentan con avances de la acción, ir adjuntando las evidencias.
</t>
    </r>
    <r>
      <rPr>
        <b/>
        <sz val="10"/>
        <color theme="1"/>
        <rFont val="Arial"/>
        <family val="2"/>
      </rPr>
      <t xml:space="preserve">
Enero 2026</t>
    </r>
    <r>
      <rPr>
        <sz val="10"/>
        <color theme="1"/>
        <rFont val="Arial"/>
        <family val="2"/>
      </rPr>
      <t xml:space="preserve">: Sin evidencia de esta acción. El plazo de cumplimiento venció este mes y se recomienda a los responsables del cumplimiento, adjuntar en el SGI Almera, las evidencias o el avance que se tenga de esta acción.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 xml:space="preserve">Abril 2026: </t>
    </r>
    <r>
      <rPr>
        <sz val="10"/>
        <color theme="1"/>
        <rFont val="Arial"/>
        <family val="2"/>
      </rPr>
      <t xml:space="preserve">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</si>
  <si>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El plazo de cumplimiento de esta acción aún no se ha cumplido, sin embargo, se recomienda a los responsables del cumplimiento, si cuentan con avances de la acción pueden ir adjuntando las evidencias.
</t>
    </r>
    <r>
      <rPr>
        <b/>
        <sz val="10"/>
        <color theme="1"/>
        <rFont val="Arial"/>
        <family val="2"/>
      </rPr>
      <t>Diciembre 2025</t>
    </r>
    <r>
      <rPr>
        <sz val="10"/>
        <color theme="1"/>
        <rFont val="Arial"/>
        <family val="2"/>
      </rPr>
      <t xml:space="preserve">: El plazo de cumplimiento de esta acción aún no se ha cumplido, sin embargo, se recomienda a los responsables del cumplimiento, si cuentan con avances de la acción, ir adjuntando las evidencias.
</t>
    </r>
    <r>
      <rPr>
        <b/>
        <sz val="10"/>
        <color theme="1"/>
        <rFont val="Arial"/>
        <family val="2"/>
      </rPr>
      <t>Enero 2026</t>
    </r>
    <r>
      <rPr>
        <sz val="10"/>
        <color theme="1"/>
        <rFont val="Arial"/>
        <family val="2"/>
      </rPr>
      <t xml:space="preserve">: Sin evidencia de esta acción. El plazo de cumplimiento venció este mes y se recomienda a los responsables del cumplimiento, adjuntar en el SGI Almera, las evidencias o el avance que se tenga de esta acción.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 xml:space="preserve">Marzo 2026: </t>
    </r>
    <r>
      <rPr>
        <sz val="10"/>
        <color theme="1"/>
        <rFont val="Arial"/>
        <family val="2"/>
      </rPr>
      <t xml:space="preserve">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 xml:space="preserve">Pendiente valoración de las evidencias por parte de la Contraloría Distrital de Medellín.
</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</si>
  <si>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El plazo de cumplimiento de esta acción aún no se ha cumplido, sin embargo, se recomienda a los responsables del cumplimiento, si cuentan con avances de la acción pueden ir adjuntando las evidencias.
</t>
    </r>
    <r>
      <rPr>
        <b/>
        <sz val="10"/>
        <color theme="1"/>
        <rFont val="Arial"/>
        <family val="2"/>
      </rPr>
      <t xml:space="preserve">
Diciembre 2025:</t>
    </r>
    <r>
      <rPr>
        <sz val="10"/>
        <color theme="1"/>
        <rFont val="Arial"/>
        <family val="2"/>
      </rPr>
      <t xml:space="preserve"> El plazo de cumplimiento de esta acción aún no se ha cumplido, sin embargo, se recomienda a los responsables del cumplimiento, si cuentan con avances de la acción, ir adjuntando las evidencias.
</t>
    </r>
    <r>
      <rPr>
        <b/>
        <sz val="10"/>
        <color theme="1"/>
        <rFont val="Arial"/>
        <family val="2"/>
      </rPr>
      <t xml:space="preserve">Enero 2026: </t>
    </r>
    <r>
      <rPr>
        <sz val="10"/>
        <color theme="1"/>
        <rFont val="Arial"/>
        <family val="2"/>
      </rPr>
      <t xml:space="preserve">Sin evidencia de esta acción. El plazo de cumplimiento venció este mes y se recomienda a los responsables del cumplimiento, adjuntar en el SGI Almera, las evidencias o el avance que se tenga de esta acción.
</t>
    </r>
    <r>
      <rPr>
        <b/>
        <sz val="10"/>
        <color theme="1"/>
        <rFont val="Arial"/>
        <family val="2"/>
      </rPr>
      <t>Febrero 2026:</t>
    </r>
    <r>
      <rPr>
        <sz val="10"/>
        <color theme="1"/>
        <rFont val="Arial"/>
        <family val="2"/>
      </rPr>
      <t xml:space="preserve"> Sin evidencia de esta acción. El plazo de cumplimiento venció enero de 2026 y se recomienda a los responsables del cumplimiento, adjuntar en el SGI Almera, las evidencias o el avance que se tenga de esta acción.
</t>
    </r>
    <r>
      <rPr>
        <b/>
        <sz val="10"/>
        <color theme="1"/>
        <rFont val="Arial"/>
        <family val="2"/>
      </rPr>
      <t>Marzo 2026</t>
    </r>
    <r>
      <rPr>
        <sz val="10"/>
        <color theme="1"/>
        <rFont val="Arial"/>
        <family val="2"/>
      </rPr>
      <t xml:space="preserve">: Pendiente completar la evidencia de la acción en el SGI de Almera.
</t>
    </r>
    <r>
      <rPr>
        <b/>
        <sz val="10"/>
        <color theme="1"/>
        <rFont val="Arial"/>
        <family val="2"/>
      </rPr>
      <t>Abril 2026:</t>
    </r>
    <r>
      <rPr>
        <sz val="10"/>
        <color theme="1"/>
        <rFont val="Arial"/>
        <family val="2"/>
      </rPr>
      <t xml:space="preserve"> Pendiente completar la evidencia de la acción en el SGI de Almera.
</t>
    </r>
    <r>
      <rPr>
        <b/>
        <sz val="10"/>
        <color theme="1"/>
        <rFont val="Arial"/>
        <family val="2"/>
      </rPr>
      <t>Mayo 2026</t>
    </r>
    <r>
      <rPr>
        <sz val="10"/>
        <color theme="1"/>
        <rFont val="Arial"/>
        <family val="2"/>
      </rPr>
      <t xml:space="preserve">: Pendiente completar la evidencia de la acción en el SGI de Almera.
</t>
    </r>
    <r>
      <rPr>
        <b/>
        <sz val="10"/>
        <color theme="1"/>
        <rFont val="Arial"/>
        <family val="2"/>
      </rPr>
      <t xml:space="preserve">
Junio 2026:</t>
    </r>
    <r>
      <rPr>
        <sz val="10"/>
        <color theme="1"/>
        <rFont val="Arial"/>
        <family val="2"/>
      </rPr>
      <t xml:space="preserve"> Pendiente completar la evidencia de la acción en el SGI de Almera.</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</si>
  <si>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Está pendiente completar las evidencias de las acciones planteadas por parte de los reponsables, porque estan en el proceso de aprobación en el SGI Almera.
</t>
    </r>
    <r>
      <rPr>
        <b/>
        <sz val="10"/>
        <color theme="1"/>
        <rFont val="Arial"/>
        <family val="2"/>
      </rPr>
      <t>Diciembre 2025:</t>
    </r>
    <r>
      <rPr>
        <sz val="10"/>
        <color theme="1"/>
        <rFont val="Arial"/>
        <family val="2"/>
      </rPr>
      <t xml:space="preserve"> Está pendiente completar las evidencias de las acciones planteadas por parte de los reponsables del cumplimiento.
</t>
    </r>
    <r>
      <rPr>
        <b/>
        <sz val="10"/>
        <color theme="1"/>
        <rFont val="Arial"/>
        <family val="2"/>
      </rPr>
      <t xml:space="preserve">Enero 2026: </t>
    </r>
    <r>
      <rPr>
        <sz val="10"/>
        <color theme="1"/>
        <rFont val="Arial"/>
        <family val="2"/>
      </rPr>
      <t xml:space="preserve">Está pendiente completar las evidencias de las acciones planteadas en el SGI Almera, por parte de los reponsables del cumplimiento.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 xml:space="preserve">Mayo 2026: </t>
    </r>
    <r>
      <rPr>
        <sz val="10"/>
        <color theme="1"/>
        <rFont val="Arial"/>
        <family val="2"/>
      </rPr>
      <t xml:space="preserve">Pendiente valoración de la evidencia por parte de la Contraloría Distrital de Medellín
</t>
    </r>
    <r>
      <rPr>
        <b/>
        <sz val="10"/>
        <color theme="1"/>
        <rFont val="Arial"/>
        <family val="2"/>
      </rPr>
      <t xml:space="preserve">
Junio 2026: </t>
    </r>
    <r>
      <rPr>
        <sz val="10"/>
        <color theme="1"/>
        <rFont val="Arial"/>
        <family val="2"/>
      </rPr>
      <t>Pendiente valoración de la evidencia por parte de la Contraloría Distrital de Medellín</t>
    </r>
  </si>
  <si>
    <r>
      <rPr>
        <b/>
        <sz val="10"/>
        <rFont val="Arial"/>
        <family val="2"/>
      </rPr>
      <t>Octubre 2025:</t>
    </r>
    <r>
      <rPr>
        <sz val="10"/>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t>
    </r>
    <r>
      <rPr>
        <b/>
        <sz val="10"/>
        <rFont val="Arial"/>
        <family val="2"/>
      </rPr>
      <t>Noviembre 2025:</t>
    </r>
    <r>
      <rPr>
        <sz val="10"/>
        <rFont val="Arial"/>
        <family val="2"/>
      </rPr>
      <t xml:space="preserve"> Está pendiente completar las evidencias de las acciones planteadas por parte de los reponsables del cumplimiento.
</t>
    </r>
    <r>
      <rPr>
        <b/>
        <sz val="10"/>
        <rFont val="Arial"/>
        <family val="2"/>
      </rPr>
      <t>Diciembre 2025:</t>
    </r>
    <r>
      <rPr>
        <sz val="10"/>
        <rFont val="Arial"/>
        <family val="2"/>
      </rPr>
      <t xml:space="preserve"> Está pendiente completar las evidencias de las acciones planteadas por parte de los reponsables del cumplimiento.
</t>
    </r>
    <r>
      <rPr>
        <b/>
        <sz val="10"/>
        <rFont val="Arial"/>
        <family val="2"/>
      </rPr>
      <t>Enero 2026:</t>
    </r>
    <r>
      <rPr>
        <sz val="10"/>
        <rFont val="Arial"/>
        <family val="2"/>
      </rPr>
      <t xml:space="preserve"> Está pendiente completar las evidencias de las acciones planteadas en el SGI Almera, por parte de los reponsables del cumplimiento.
</t>
    </r>
    <r>
      <rPr>
        <b/>
        <sz val="10"/>
        <rFont val="Arial"/>
        <family val="2"/>
      </rPr>
      <t>Febrero 2026</t>
    </r>
    <r>
      <rPr>
        <sz val="10"/>
        <rFont val="Arial"/>
        <family val="2"/>
      </rPr>
      <t xml:space="preserve">: Pendiente valoración de la evidencia por parte de la Contraloría Distrital de Medellín
</t>
    </r>
    <r>
      <rPr>
        <b/>
        <sz val="10"/>
        <rFont val="Arial"/>
        <family val="2"/>
      </rPr>
      <t>Marzo 2026:</t>
    </r>
    <r>
      <rPr>
        <sz val="10"/>
        <rFont val="Arial"/>
        <family val="2"/>
      </rPr>
      <t xml:space="preserve"> Pendiente valoración de la evidencia por parte de la Contraloría Distrital de Medellín.
</t>
    </r>
    <r>
      <rPr>
        <b/>
        <sz val="10"/>
        <rFont val="Arial"/>
        <family val="2"/>
      </rPr>
      <t>Abril 2026:</t>
    </r>
    <r>
      <rPr>
        <sz val="10"/>
        <rFont val="Arial"/>
        <family val="2"/>
      </rPr>
      <t xml:space="preserve"> Pendiente valoración de la evidencia por parte de la Contraloría Distrital de Medellín.
</t>
    </r>
    <r>
      <rPr>
        <b/>
        <sz val="10"/>
        <rFont val="Arial"/>
        <family val="2"/>
      </rPr>
      <t xml:space="preserve">Mayo 2026: </t>
    </r>
    <r>
      <rPr>
        <sz val="10"/>
        <rFont val="Arial"/>
        <family val="2"/>
      </rPr>
      <t xml:space="preserve">Pendiente valoración de la evidencia por parte de la Contraloría Distrital de Medellín
</t>
    </r>
    <r>
      <rPr>
        <b/>
        <sz val="10"/>
        <rFont val="Arial"/>
        <family val="2"/>
      </rPr>
      <t>Junio 2026</t>
    </r>
    <r>
      <rPr>
        <sz val="10"/>
        <rFont val="Arial"/>
        <family val="2"/>
      </rPr>
      <t>: Pendiente valoración de la evidencia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</si>
  <si>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t>
    </r>
    <r>
      <rPr>
        <b/>
        <sz val="10"/>
        <color theme="1"/>
        <rFont val="Arial"/>
        <family val="2"/>
      </rPr>
      <t>Noviembre 2025:</t>
    </r>
    <r>
      <rPr>
        <sz val="10"/>
        <color theme="1"/>
        <rFont val="Arial"/>
        <family val="2"/>
      </rPr>
      <t xml:space="preserve"> Sin evidencia de la acción de mejoramiento por parte de los responsables del cumplimiento.
</t>
    </r>
    <r>
      <rPr>
        <b/>
        <sz val="10"/>
        <color theme="1"/>
        <rFont val="Arial"/>
        <family val="2"/>
      </rPr>
      <t xml:space="preserve">
Diciembre 2025:</t>
    </r>
    <r>
      <rPr>
        <sz val="10"/>
        <color theme="1"/>
        <rFont val="Arial"/>
        <family val="2"/>
      </rPr>
      <t xml:space="preserve"> Sin evidencia de la acción de mejoramiento por parte de los responsables del cumplimiento.
</t>
    </r>
    <r>
      <rPr>
        <b/>
        <sz val="10"/>
        <color theme="1"/>
        <rFont val="Arial"/>
        <family val="2"/>
      </rPr>
      <t>Enero 2026:</t>
    </r>
    <r>
      <rPr>
        <sz val="10"/>
        <color theme="1"/>
        <rFont val="Arial"/>
        <family val="2"/>
      </rPr>
      <t xml:space="preserve"> Sin evidencia de la acción de mejoramiento por parte de los responsables del cumplimiento, en el SGI Almera.
</t>
    </r>
    <r>
      <rPr>
        <b/>
        <sz val="10"/>
        <color theme="1"/>
        <rFont val="Arial"/>
        <family val="2"/>
      </rPr>
      <t>Febrero 2026:</t>
    </r>
    <r>
      <rPr>
        <sz val="10"/>
        <color theme="1"/>
        <rFont val="Arial"/>
        <family val="2"/>
      </rPr>
      <t xml:space="preserve"> Avance parcial de las evidencias por parte de los responsables del cumplimiento.
</t>
    </r>
    <r>
      <rPr>
        <b/>
        <sz val="10"/>
        <color theme="1"/>
        <rFont val="Arial"/>
        <family val="2"/>
      </rPr>
      <t>Marzo 2026:</t>
    </r>
    <r>
      <rPr>
        <sz val="10"/>
        <color theme="1"/>
        <rFont val="Arial"/>
        <family val="2"/>
      </rPr>
      <t xml:space="preserve"> Avance parcial de las evidencias por parte de los responsables del cumplimiento.
</t>
    </r>
    <r>
      <rPr>
        <b/>
        <sz val="10"/>
        <color theme="1"/>
        <rFont val="Arial"/>
        <family val="2"/>
      </rPr>
      <t>Abril 2026</t>
    </r>
    <r>
      <rPr>
        <sz val="10"/>
        <color theme="1"/>
        <rFont val="Arial"/>
        <family val="2"/>
      </rPr>
      <t xml:space="preserve">: Pendiente completar la evidencia de la acción en el SGI de Almera.
</t>
    </r>
    <r>
      <rPr>
        <b/>
        <sz val="10"/>
        <color theme="1"/>
        <rFont val="Arial"/>
        <family val="2"/>
      </rPr>
      <t xml:space="preserve">Mayo 2026: </t>
    </r>
    <r>
      <rPr>
        <sz val="10"/>
        <color theme="1"/>
        <rFont val="Arial"/>
        <family val="2"/>
      </rPr>
      <t xml:space="preserve">Pendiente completar la evidencia de la acción en el SGI de Almera.
</t>
    </r>
    <r>
      <rPr>
        <b/>
        <sz val="10"/>
        <color theme="1"/>
        <rFont val="Arial"/>
        <family val="2"/>
      </rPr>
      <t xml:space="preserve">
Junio 2026:</t>
    </r>
    <r>
      <rPr>
        <sz val="10"/>
        <color theme="1"/>
        <rFont val="Arial"/>
        <family val="2"/>
      </rPr>
      <t xml:space="preserve"> Pendiente completar la evidencia de la acción en el SGI de Almera.</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</si>
  <si>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t>
    </r>
    <r>
      <rPr>
        <b/>
        <sz val="10"/>
        <color theme="1"/>
        <rFont val="Arial"/>
        <family val="2"/>
      </rPr>
      <t xml:space="preserve">Noviembre 2025: </t>
    </r>
    <r>
      <rPr>
        <sz val="10"/>
        <color theme="1"/>
        <rFont val="Arial"/>
        <family val="2"/>
      </rPr>
      <t xml:space="preserve">Sin evidencia de la acción de mejoramiento por parte de los responsables del cumplimiento.
</t>
    </r>
    <r>
      <rPr>
        <b/>
        <sz val="10"/>
        <color theme="1"/>
        <rFont val="Arial"/>
        <family val="2"/>
      </rPr>
      <t>Diciembre 2025:</t>
    </r>
    <r>
      <rPr>
        <sz val="10"/>
        <color theme="1"/>
        <rFont val="Arial"/>
        <family val="2"/>
      </rPr>
      <t xml:space="preserve"> Sin evidencia de la acción de mejoramiento por parte de los responsables del cumplimiento.
</t>
    </r>
    <r>
      <rPr>
        <b/>
        <sz val="10"/>
        <color theme="1"/>
        <rFont val="Arial"/>
        <family val="2"/>
      </rPr>
      <t>Enero 2026:</t>
    </r>
    <r>
      <rPr>
        <sz val="10"/>
        <color theme="1"/>
        <rFont val="Arial"/>
        <family val="2"/>
      </rPr>
      <t xml:space="preserve"> Pendiente valoración de las eviencias por parte de la Contraloría Distrital de Medellín
</t>
    </r>
    <r>
      <rPr>
        <b/>
        <sz val="10"/>
        <color theme="1"/>
        <rFont val="Arial"/>
        <family val="2"/>
      </rPr>
      <t>Febrero 2026:</t>
    </r>
    <r>
      <rPr>
        <sz val="10"/>
        <color theme="1"/>
        <rFont val="Arial"/>
        <family val="2"/>
      </rPr>
      <t xml:space="preserve"> Pendiente valoración de las evidencias por parte de la Contraloría Distrital de Medellín.
</t>
    </r>
    <r>
      <rPr>
        <b/>
        <sz val="10"/>
        <color theme="1"/>
        <rFont val="Arial"/>
        <family val="2"/>
      </rPr>
      <t xml:space="preserve">
Marzo 2026</t>
    </r>
    <r>
      <rPr>
        <sz val="10"/>
        <color theme="1"/>
        <rFont val="Arial"/>
        <family val="2"/>
      </rPr>
      <t xml:space="preserve">: Pendiente valoración de las evidencias por parte de la Contraloría Distrital de Medellín.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xml:space="preserve">: Pendiente valoración de las evidencias por parte de la Contraloría Distrital de Medellín.
</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</si>
  <si>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Sin evidencia de la acción de mejoramiento por parte de los responsables del cumplimiento.
</t>
    </r>
    <r>
      <rPr>
        <b/>
        <sz val="10"/>
        <color theme="1"/>
        <rFont val="Arial"/>
        <family val="2"/>
      </rPr>
      <t>Diciembre  2025:</t>
    </r>
    <r>
      <rPr>
        <sz val="10"/>
        <color theme="1"/>
        <rFont val="Arial"/>
        <family val="2"/>
      </rPr>
      <t xml:space="preserve"> Sin evidencia de la acción de mejoramiento por parte de los responsables del cumplimiento.
</t>
    </r>
    <r>
      <rPr>
        <b/>
        <sz val="10"/>
        <color theme="1"/>
        <rFont val="Arial"/>
        <family val="2"/>
      </rPr>
      <t>Enero 2026:</t>
    </r>
    <r>
      <rPr>
        <sz val="10"/>
        <color theme="1"/>
        <rFont val="Arial"/>
        <family val="2"/>
      </rPr>
      <t xml:space="preserve"> Sin evidencia de la acción de mejoramiento por parte de los responsables del cumplimiento, en el SGI Almera.
</t>
    </r>
    <r>
      <rPr>
        <b/>
        <sz val="10"/>
        <color theme="1"/>
        <rFont val="Arial"/>
        <family val="2"/>
      </rPr>
      <t>Febrero 2026:</t>
    </r>
    <r>
      <rPr>
        <sz val="10"/>
        <color theme="1"/>
        <rFont val="Arial"/>
        <family val="2"/>
      </rPr>
      <t xml:space="preserve"> Sin evidencia de la acción de mejoramiento por parte de los responsables del cumplimiento, en el SGI Almera.
</t>
    </r>
    <r>
      <rPr>
        <b/>
        <sz val="10"/>
        <color theme="1"/>
        <rFont val="Arial"/>
        <family val="2"/>
      </rPr>
      <t xml:space="preserve">Marzo 2026: </t>
    </r>
    <r>
      <rPr>
        <sz val="10"/>
        <color theme="1"/>
        <rFont val="Arial"/>
        <family val="2"/>
      </rPr>
      <t xml:space="preserve">Pendiente valoración de la evidencia por parte de la Contraloría Distrital de Medellín. 
</t>
    </r>
    <r>
      <rPr>
        <b/>
        <sz val="10"/>
        <color theme="1"/>
        <rFont val="Arial"/>
        <family val="2"/>
      </rPr>
      <t xml:space="preserve">Abril 2026: </t>
    </r>
    <r>
      <rPr>
        <sz val="10"/>
        <color theme="1"/>
        <rFont val="Arial"/>
        <family val="2"/>
      </rPr>
      <t xml:space="preserve">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 xml:space="preserve">Pendiente valoración de las evidencias por parte de la Contraloría Distrital de Medellín.
</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</si>
  <si>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Sin evidencia de la acción de mejoramiento por parte de los responsables del cumplimiento.
</t>
    </r>
    <r>
      <rPr>
        <b/>
        <sz val="10"/>
        <color theme="1"/>
        <rFont val="Arial"/>
        <family val="2"/>
      </rPr>
      <t>Diciembre 2025:</t>
    </r>
    <r>
      <rPr>
        <sz val="10"/>
        <color theme="1"/>
        <rFont val="Arial"/>
        <family val="2"/>
      </rPr>
      <t xml:space="preserve"> Sin evidencia de la acción de mejoramiento por parte de los responsables del cumplimiento.
</t>
    </r>
    <r>
      <rPr>
        <b/>
        <sz val="10"/>
        <color theme="1"/>
        <rFont val="Arial"/>
        <family val="2"/>
      </rPr>
      <t>Enero 2026</t>
    </r>
    <r>
      <rPr>
        <sz val="10"/>
        <color theme="1"/>
        <rFont val="Arial"/>
        <family val="2"/>
      </rPr>
      <t xml:space="preserve">: Sin evidencia de la acción de mejoramiento por parte de los responsables del cumplimiento, en el SGI Almera.
</t>
    </r>
    <r>
      <rPr>
        <b/>
        <sz val="10"/>
        <color theme="1"/>
        <rFont val="Arial"/>
        <family val="2"/>
      </rPr>
      <t>Febrero 2026:</t>
    </r>
    <r>
      <rPr>
        <sz val="10"/>
        <color theme="1"/>
        <rFont val="Arial"/>
        <family val="2"/>
      </rPr>
      <t xml:space="preserve"> Pendiente completar la evidencia de la acción de mejora por parte de los responsables del cumplimiento en el SGI Almera.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</si>
  <si>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Está pendiente completar las evidencias de las acciones planteadas por parte de los reponsables, porque estan en el procesos de aprobación el el SGI Almera.
</t>
    </r>
    <r>
      <rPr>
        <b/>
        <sz val="10"/>
        <color theme="1"/>
        <rFont val="Arial"/>
        <family val="2"/>
      </rPr>
      <t xml:space="preserve">Diciembre 2025: </t>
    </r>
    <r>
      <rPr>
        <sz val="10"/>
        <color theme="1"/>
        <rFont val="Arial"/>
        <family val="2"/>
      </rPr>
      <t xml:space="preserve">Está pendiente completar las evidencias de las acciones planteadas por parte de los reponsables del cumplimiento.
</t>
    </r>
    <r>
      <rPr>
        <b/>
        <sz val="10"/>
        <color theme="1"/>
        <rFont val="Arial"/>
        <family val="2"/>
      </rPr>
      <t xml:space="preserve">
Enero 2026: </t>
    </r>
    <r>
      <rPr>
        <sz val="10"/>
        <color theme="1"/>
        <rFont val="Arial"/>
        <family val="2"/>
      </rPr>
      <t xml:space="preserve">Está pendiente completar las evidencias de las acciones planteadas en el SGI Almera, por parte de los reponsables del cumplimiento.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 xml:space="preserve">
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</si>
  <si>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Está pendiente completar las evidencias de las acciones planteadas por parte de los reponsables del cumplimiento.
</t>
    </r>
    <r>
      <rPr>
        <b/>
        <sz val="10"/>
        <color theme="1"/>
        <rFont val="Arial"/>
        <family val="2"/>
      </rPr>
      <t>Diciembre 2025:</t>
    </r>
    <r>
      <rPr>
        <sz val="10"/>
        <color theme="1"/>
        <rFont val="Arial"/>
        <family val="2"/>
      </rPr>
      <t xml:space="preserve"> Está pendiente completar las evidencias de las acciones planteadas por parte de los reponsables del cumplimiento.
</t>
    </r>
    <r>
      <rPr>
        <b/>
        <sz val="10"/>
        <color theme="1"/>
        <rFont val="Arial"/>
        <family val="2"/>
      </rPr>
      <t xml:space="preserve">Enero 2026: </t>
    </r>
    <r>
      <rPr>
        <sz val="10"/>
        <color theme="1"/>
        <rFont val="Arial"/>
        <family val="2"/>
      </rPr>
      <t xml:space="preserve">Está pendiente completar las evidencias de las acciones planteadas en el SGI Almera, por parte de los reponsables del cumplimiento.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 xml:space="preserve">Marzo 2026: </t>
    </r>
    <r>
      <rPr>
        <sz val="10"/>
        <color theme="1"/>
        <rFont val="Arial"/>
        <family val="2"/>
      </rPr>
      <t xml:space="preserve">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</si>
  <si>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Está pendiente completar las evidencias de las acciones planteadas por parte de los reponsables, porque estan en el procesos de aprobación el el SGI Almera.
</t>
    </r>
    <r>
      <rPr>
        <b/>
        <sz val="10"/>
        <color theme="1"/>
        <rFont val="Arial"/>
        <family val="2"/>
      </rPr>
      <t xml:space="preserve">Diciembre 2025: </t>
    </r>
    <r>
      <rPr>
        <sz val="10"/>
        <color theme="1"/>
        <rFont val="Arial"/>
        <family val="2"/>
      </rPr>
      <t xml:space="preserve">Está pendiente completar las evidencias de las acciones planteadas por parte de los reponsables del cumplimiento.
</t>
    </r>
    <r>
      <rPr>
        <b/>
        <sz val="10"/>
        <color theme="1"/>
        <rFont val="Arial"/>
        <family val="2"/>
      </rPr>
      <t>Enero 2026</t>
    </r>
    <r>
      <rPr>
        <sz val="10"/>
        <color theme="1"/>
        <rFont val="Arial"/>
        <family val="2"/>
      </rPr>
      <t xml:space="preserve">: Está pendiente completar las evidencias de las acciones planteadas en el SGI Almera, por parte de los reponsables del cumplimiento.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 xml:space="preserve">Marzo 2026: </t>
    </r>
    <r>
      <rPr>
        <sz val="10"/>
        <color theme="1"/>
        <rFont val="Arial"/>
        <family val="2"/>
      </rPr>
      <t xml:space="preserve">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xml:space="preserve">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</si>
  <si>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Está pendiente completar las evidencias de las acciones planteadas por parte de los reponsables del cumplimiento.
</t>
    </r>
    <r>
      <rPr>
        <b/>
        <sz val="10"/>
        <color theme="1"/>
        <rFont val="Arial"/>
        <family val="2"/>
      </rPr>
      <t xml:space="preserve">
Diciembre 2025</t>
    </r>
    <r>
      <rPr>
        <sz val="10"/>
        <color theme="1"/>
        <rFont val="Arial"/>
        <family val="2"/>
      </rPr>
      <t xml:space="preserve">: Está pendiente completar las evidencias de las acciones planteadas por parte de los reponsables del cumplimiento.
</t>
    </r>
    <r>
      <rPr>
        <b/>
        <sz val="10"/>
        <color theme="1"/>
        <rFont val="Arial"/>
        <family val="2"/>
      </rPr>
      <t xml:space="preserve">
Enero 2026:</t>
    </r>
    <r>
      <rPr>
        <sz val="10"/>
        <color theme="1"/>
        <rFont val="Arial"/>
        <family val="2"/>
      </rPr>
      <t xml:space="preserve"> Está pendiente completar las evidencias de las acciones planteadas en el SGI Almera, por parte de los reponsables del cumplimiento.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 xml:space="preserve">
Abril 2026:</t>
    </r>
    <r>
      <rPr>
        <sz val="10"/>
        <color theme="1"/>
        <rFont val="Arial"/>
        <family val="2"/>
      </rPr>
      <t xml:space="preserve"> Pendiente valoración de la evidencia por parte de la Contraloría Distrital de Medellín.
</t>
    </r>
    <r>
      <rPr>
        <b/>
        <sz val="10"/>
        <color theme="1"/>
        <rFont val="Arial"/>
        <family val="2"/>
      </rPr>
      <t xml:space="preserve">
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</si>
  <si>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Está pendiente completar las evidencias de las acciones planteadas por parte de los reponsables, porque estan en el procesos de aprobación el el SGI Almera.
</t>
    </r>
    <r>
      <rPr>
        <b/>
        <sz val="10"/>
        <color theme="1"/>
        <rFont val="Arial"/>
        <family val="2"/>
      </rPr>
      <t>Diciembre 2025:</t>
    </r>
    <r>
      <rPr>
        <sz val="10"/>
        <color theme="1"/>
        <rFont val="Arial"/>
        <family val="2"/>
      </rPr>
      <t xml:space="preserve"> Está pendiente completar las evidencias de las acciones planteadas por parte de los reponsables del cumplimiento.
</t>
    </r>
    <r>
      <rPr>
        <b/>
        <sz val="10"/>
        <color theme="1"/>
        <rFont val="Arial"/>
        <family val="2"/>
      </rPr>
      <t xml:space="preserve">Enero 2026: </t>
    </r>
    <r>
      <rPr>
        <sz val="10"/>
        <color theme="1"/>
        <rFont val="Arial"/>
        <family val="2"/>
      </rPr>
      <t xml:space="preserve">Está pendiente completar las evidencias de las acciones planteadas en el SGI Almera, por parte de los reponsables del cumplimiento.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 xml:space="preserve">
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xml:space="preserve">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</si>
  <si>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Está pendiente completar las evidencias de las acciones planteadas por parte de los reponsables del cumplimiento.
</t>
    </r>
    <r>
      <rPr>
        <b/>
        <sz val="10"/>
        <color theme="1"/>
        <rFont val="Arial"/>
        <family val="2"/>
      </rPr>
      <t>Diciembre 2025:</t>
    </r>
    <r>
      <rPr>
        <sz val="10"/>
        <color theme="1"/>
        <rFont val="Arial"/>
        <family val="2"/>
      </rPr>
      <t xml:space="preserve"> Está pendiente completar las evidencias de las acciones planteadas por parte de los reponsables del cumplimiento.
</t>
    </r>
    <r>
      <rPr>
        <b/>
        <sz val="10"/>
        <color theme="1"/>
        <rFont val="Arial"/>
        <family val="2"/>
      </rPr>
      <t>Enero 2026</t>
    </r>
    <r>
      <rPr>
        <sz val="10"/>
        <color theme="1"/>
        <rFont val="Arial"/>
        <family val="2"/>
      </rPr>
      <t xml:space="preserve">: Está pendiente completar las evidencias de las acciones planteadas en el SGI Almera, por parte de los reponsables del cumplimiento.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 xml:space="preserve">
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</si>
  <si>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Aún sin evidencia de la acción de mejora por parte de los reponsables del cumplimiento.
</t>
    </r>
    <r>
      <rPr>
        <b/>
        <sz val="10"/>
        <color theme="1"/>
        <rFont val="Arial"/>
        <family val="2"/>
      </rPr>
      <t>Diciembre 2025:</t>
    </r>
    <r>
      <rPr>
        <sz val="10"/>
        <color theme="1"/>
        <rFont val="Arial"/>
        <family val="2"/>
      </rPr>
      <t xml:space="preserve"> Sin evidencia de la acción de mejora por parte de los reponsables del cumplimiento.
</t>
    </r>
    <r>
      <rPr>
        <b/>
        <sz val="10"/>
        <color theme="1"/>
        <rFont val="Arial"/>
        <family val="2"/>
      </rPr>
      <t>Enero 2026:</t>
    </r>
    <r>
      <rPr>
        <sz val="10"/>
        <color theme="1"/>
        <rFont val="Arial"/>
        <family val="2"/>
      </rPr>
      <t xml:space="preserve"> Pendiente valoración de las evidencias por parte de la Contraloría Distrital de Medellín.
</t>
    </r>
    <r>
      <rPr>
        <b/>
        <sz val="10"/>
        <color theme="1"/>
        <rFont val="Arial"/>
        <family val="2"/>
      </rPr>
      <t xml:space="preserve">Febrero 2026: </t>
    </r>
    <r>
      <rPr>
        <sz val="10"/>
        <color theme="1"/>
        <rFont val="Arial"/>
        <family val="2"/>
      </rPr>
      <t xml:space="preserve">Pendiente valoración de las evidencias por parte de la Contraloría Distrital de Medellín.
</t>
    </r>
    <r>
      <rPr>
        <b/>
        <sz val="10"/>
        <color theme="1"/>
        <rFont val="Arial"/>
        <family val="2"/>
      </rPr>
      <t xml:space="preserve">Marzo 2026: </t>
    </r>
    <r>
      <rPr>
        <sz val="10"/>
        <color theme="1"/>
        <rFont val="Arial"/>
        <family val="2"/>
      </rPr>
      <t xml:space="preserve">Pendiente valoración de la evidencia por parte de la Contraloría Distrital de Medellín.
</t>
    </r>
    <r>
      <rPr>
        <b/>
        <sz val="10"/>
        <color theme="1"/>
        <rFont val="Arial"/>
        <family val="2"/>
      </rPr>
      <t xml:space="preserve">Abril 2026: </t>
    </r>
    <r>
      <rPr>
        <sz val="10"/>
        <color theme="1"/>
        <rFont val="Arial"/>
        <family val="2"/>
      </rPr>
      <t xml:space="preserve">Pendiente valoración de la evidencia por parte de la Contraloría Distrital de Medellín.
</t>
    </r>
    <r>
      <rPr>
        <b/>
        <sz val="10"/>
        <color theme="1"/>
        <rFont val="Arial"/>
        <family val="2"/>
      </rPr>
      <t xml:space="preserve">Mayo 2026: </t>
    </r>
    <r>
      <rPr>
        <sz val="10"/>
        <color theme="1"/>
        <rFont val="Arial"/>
        <family val="2"/>
      </rPr>
      <t xml:space="preserve">Pendiente valoración de las evidencias por parte de la Contraloría Distrital de Medellín.
</t>
    </r>
    <r>
      <rPr>
        <b/>
        <sz val="10"/>
        <color theme="1"/>
        <rFont val="Arial"/>
        <family val="2"/>
      </rPr>
      <t xml:space="preserve">
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</si>
  <si>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
Noviembre 2025:</t>
    </r>
    <r>
      <rPr>
        <sz val="10"/>
        <color theme="1"/>
        <rFont val="Arial"/>
        <family val="2"/>
      </rPr>
      <t xml:space="preserve"> Aún sin evidencia de la acción de mejora por parte de los reponsables del cumplimiento.
</t>
    </r>
    <r>
      <rPr>
        <b/>
        <sz val="10"/>
        <color theme="1"/>
        <rFont val="Arial"/>
        <family val="2"/>
      </rPr>
      <t>Diciembre 2025</t>
    </r>
    <r>
      <rPr>
        <sz val="10"/>
        <color theme="1"/>
        <rFont val="Arial"/>
        <family val="2"/>
      </rPr>
      <t xml:space="preserve">: Sin evidencia de la acción de mejora por parte de los reponsables del cumplimiento.
</t>
    </r>
    <r>
      <rPr>
        <b/>
        <sz val="10"/>
        <color theme="1"/>
        <rFont val="Arial"/>
        <family val="2"/>
      </rPr>
      <t xml:space="preserve">Enero 2026: </t>
    </r>
    <r>
      <rPr>
        <sz val="10"/>
        <color theme="1"/>
        <rFont val="Arial"/>
        <family val="2"/>
      </rPr>
      <t xml:space="preserve">Pendiente valoración por parte de la Contraloría Distrital de Medellín.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 xml:space="preserve">Abril 2026: </t>
    </r>
    <r>
      <rPr>
        <sz val="10"/>
        <color theme="1"/>
        <rFont val="Arial"/>
        <family val="2"/>
      </rPr>
      <t xml:space="preserve">Pendiente valoración de la evidencia por parte de la Contraloría Distrital de Medellín.
</t>
    </r>
    <r>
      <rPr>
        <b/>
        <sz val="10"/>
        <color theme="1"/>
        <rFont val="Arial"/>
        <family val="2"/>
      </rPr>
      <t xml:space="preserve">Mayo 2026: </t>
    </r>
    <r>
      <rPr>
        <sz val="10"/>
        <color theme="1"/>
        <rFont val="Arial"/>
        <family val="2"/>
      </rPr>
      <t xml:space="preserve">Pendiente valoración de las evidencias por parte de la Contraloría Distrital de Medellín.
</t>
    </r>
    <r>
      <rPr>
        <b/>
        <sz val="10"/>
        <color theme="1"/>
        <rFont val="Arial"/>
        <family val="2"/>
      </rPr>
      <t xml:space="preserve">Junio 2026: </t>
    </r>
    <r>
      <rPr>
        <sz val="10"/>
        <color theme="1"/>
        <rFont val="Arial"/>
        <family val="2"/>
      </rPr>
      <t xml:space="preserve">Pendiente valoración de las evidencias por parte de la Contraloría Distrital de Medellín.
</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</si>
  <si>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Está pendiente completar las evidencias de las acciones planteadas por parte de los reponsables, porque estan en el procesos de aprobación el el SGI Almera.
</t>
    </r>
    <r>
      <rPr>
        <b/>
        <sz val="10"/>
        <color theme="1"/>
        <rFont val="Arial"/>
        <family val="2"/>
      </rPr>
      <t>Diciembre 2025:</t>
    </r>
    <r>
      <rPr>
        <sz val="10"/>
        <color theme="1"/>
        <rFont val="Arial"/>
        <family val="2"/>
      </rPr>
      <t xml:space="preserve"> Está pendiente completar las evidencias de las acciones planteadas por parte de los reponsables del cumplimiento.
</t>
    </r>
    <r>
      <rPr>
        <b/>
        <sz val="10"/>
        <color theme="1"/>
        <rFont val="Arial"/>
        <family val="2"/>
      </rPr>
      <t xml:space="preserve">
Enero 2026:</t>
    </r>
    <r>
      <rPr>
        <sz val="10"/>
        <color theme="1"/>
        <rFont val="Arial"/>
        <family val="2"/>
      </rPr>
      <t xml:space="preserve"> Está pendiente completar las evidencias de las acciones planteadas en el SGI Almera, por parte de los reponsables del cumplimiento.
</t>
    </r>
    <r>
      <rPr>
        <b/>
        <sz val="10"/>
        <color theme="1"/>
        <rFont val="Arial"/>
        <family val="2"/>
      </rPr>
      <t xml:space="preserve">Febrero 2026: </t>
    </r>
    <r>
      <rPr>
        <sz val="10"/>
        <color theme="1"/>
        <rFont val="Arial"/>
        <family val="2"/>
      </rPr>
      <t xml:space="preserve">Pendiente valoración de la evidencia por parte de la Contraloría Distrital de Medellín.
</t>
    </r>
    <r>
      <rPr>
        <b/>
        <sz val="10"/>
        <color theme="1"/>
        <rFont val="Arial"/>
        <family val="2"/>
      </rPr>
      <t xml:space="preserve">Marzo 2026: </t>
    </r>
    <r>
      <rPr>
        <sz val="10"/>
        <color theme="1"/>
        <rFont val="Arial"/>
        <family val="2"/>
      </rPr>
      <t xml:space="preserve">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 xml:space="preserve">Pendiente valoración de las evidencias por parte de la Contraloría Distrital de Medellín.
</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</si>
  <si>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Está pendiente completar las evidencias de las acciones planteadas por parte de los reponsables del cumplimiento.
</t>
    </r>
    <r>
      <rPr>
        <b/>
        <sz val="10"/>
        <color theme="1"/>
        <rFont val="Arial"/>
        <family val="2"/>
      </rPr>
      <t>Diciembre 2025</t>
    </r>
    <r>
      <rPr>
        <sz val="10"/>
        <color theme="1"/>
        <rFont val="Arial"/>
        <family val="2"/>
      </rPr>
      <t xml:space="preserve">: Está pendiente completar las evidencias de las acciones planteadas por parte de los reponsables del cumplimiento.
</t>
    </r>
    <r>
      <rPr>
        <b/>
        <sz val="10"/>
        <color theme="1"/>
        <rFont val="Arial"/>
        <family val="2"/>
      </rPr>
      <t>Enero 2026:</t>
    </r>
    <r>
      <rPr>
        <sz val="10"/>
        <color theme="1"/>
        <rFont val="Arial"/>
        <family val="2"/>
      </rPr>
      <t xml:space="preserve"> Está pendiente completar las evidencias de las acciones planteadas en el SGI Almera, por parte de los reponsables del cumplimiento.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 xml:space="preserve">Abril 2026: </t>
    </r>
    <r>
      <rPr>
        <sz val="10"/>
        <color theme="1"/>
        <rFont val="Arial"/>
        <family val="2"/>
      </rPr>
      <t xml:space="preserve">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</si>
  <si>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Está pendiente completar las evidencias de las acciones planteadas por parte de los reponsables del cumplimiento.
</t>
    </r>
    <r>
      <rPr>
        <b/>
        <sz val="10"/>
        <color theme="1"/>
        <rFont val="Arial"/>
        <family val="2"/>
      </rPr>
      <t xml:space="preserve">
Diciembre 2025:</t>
    </r>
    <r>
      <rPr>
        <sz val="10"/>
        <color theme="1"/>
        <rFont val="Arial"/>
        <family val="2"/>
      </rPr>
      <t xml:space="preserve"> Está pendiente completar las evidencias de las acciones planteadas por parte de los reponsables del cumplimiento.
</t>
    </r>
    <r>
      <rPr>
        <b/>
        <sz val="10"/>
        <color theme="1"/>
        <rFont val="Arial"/>
        <family val="2"/>
      </rPr>
      <t>Enero 2026:</t>
    </r>
    <r>
      <rPr>
        <sz val="10"/>
        <color theme="1"/>
        <rFont val="Arial"/>
        <family val="2"/>
      </rPr>
      <t xml:space="preserve"> Está pendiente completar las evidencias de las acciones planteadas en el SGI Almera, por parte de los reponsables del cumplimiento.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 xml:space="preserve">Marzo 2026: </t>
    </r>
    <r>
      <rPr>
        <sz val="10"/>
        <color theme="1"/>
        <rFont val="Arial"/>
        <family val="2"/>
      </rPr>
      <t xml:space="preserve">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xml:space="preserve">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</si>
  <si>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Está pendiente completar las evidencias de las acciones planteadas por parte de los reponsables, porque estan en el procesos de aprobación el el SGI Almera.
</t>
    </r>
    <r>
      <rPr>
        <b/>
        <sz val="10"/>
        <color theme="1"/>
        <rFont val="Arial"/>
        <family val="2"/>
      </rPr>
      <t xml:space="preserve">
Diciembre 2025:</t>
    </r>
    <r>
      <rPr>
        <sz val="10"/>
        <color theme="1"/>
        <rFont val="Arial"/>
        <family val="2"/>
      </rPr>
      <t xml:space="preserve"> Está pendiente completar las evidencias de las acciones planteadas por parte de los reponsables del cumplimiento.
</t>
    </r>
    <r>
      <rPr>
        <b/>
        <sz val="10"/>
        <color theme="1"/>
        <rFont val="Arial"/>
        <family val="2"/>
      </rPr>
      <t xml:space="preserve">
Enero 2026</t>
    </r>
    <r>
      <rPr>
        <sz val="10"/>
        <color theme="1"/>
        <rFont val="Arial"/>
        <family val="2"/>
      </rPr>
      <t xml:space="preserve">: Está pendiente completar las evidencias de las acciones planteadas en el SGI Almera, por parte de los reponsables del cumplimiento.
</t>
    </r>
    <r>
      <rPr>
        <b/>
        <sz val="10"/>
        <color theme="1"/>
        <rFont val="Arial"/>
        <family val="2"/>
      </rPr>
      <t xml:space="preserve">
Febrero 2026: </t>
    </r>
    <r>
      <rPr>
        <sz val="10"/>
        <color theme="1"/>
        <rFont val="Arial"/>
        <family val="2"/>
      </rPr>
      <t xml:space="preserve">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</si>
  <si>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Aún estan pendientes las evidencias de las acciones por parte de los responsables del cumplimiento.
</t>
    </r>
    <r>
      <rPr>
        <b/>
        <sz val="10"/>
        <color theme="1"/>
        <rFont val="Arial"/>
        <family val="2"/>
      </rPr>
      <t>Diciembre 2025:</t>
    </r>
    <r>
      <rPr>
        <sz val="10"/>
        <color theme="1"/>
        <rFont val="Arial"/>
        <family val="2"/>
      </rPr>
      <t xml:space="preserve"> Aún estan pendientes las evidencias de las acciones por parte de los responsables del cumplimiento.</t>
    </r>
    <r>
      <rPr>
        <b/>
        <sz val="10"/>
        <color theme="1"/>
        <rFont val="Arial"/>
        <family val="2"/>
      </rPr>
      <t xml:space="preserve">
Enero 2026:</t>
    </r>
    <r>
      <rPr>
        <sz val="10"/>
        <color theme="1"/>
        <rFont val="Arial"/>
        <family val="2"/>
      </rPr>
      <t xml:space="preserve"> Aún estan pendientes las evidencias de las acciones en el SGI Almera, por parte de los responsables del cumplimiento.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xml:space="preserve">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</si>
  <si>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Pendiente valoracion de las evidencias por parte de la Contraloría Distrital de Medellín
</t>
    </r>
    <r>
      <rPr>
        <b/>
        <sz val="10"/>
        <color theme="1"/>
        <rFont val="Arial"/>
        <family val="2"/>
      </rPr>
      <t xml:space="preserve">Diciembre 2025: </t>
    </r>
    <r>
      <rPr>
        <sz val="10"/>
        <color theme="1"/>
        <rFont val="Arial"/>
        <family val="2"/>
      </rPr>
      <t xml:space="preserve">Pendiente valoracion de las evidencias por parte de la Contraloría Distrital de Medellín.
</t>
    </r>
    <r>
      <rPr>
        <b/>
        <sz val="10"/>
        <color theme="1"/>
        <rFont val="Arial"/>
        <family val="2"/>
      </rPr>
      <t xml:space="preserve">Enero 2026: </t>
    </r>
    <r>
      <rPr>
        <sz val="10"/>
        <color theme="1"/>
        <rFont val="Arial"/>
        <family val="2"/>
      </rPr>
      <t xml:space="preserve">Pendiente valoracion de las evidencias por parte de la Contraloría Distrital de Medellín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 xml:space="preserve">Abril 2026: </t>
    </r>
    <r>
      <rPr>
        <sz val="10"/>
        <color theme="1"/>
        <rFont val="Arial"/>
        <family val="2"/>
      </rPr>
      <t xml:space="preserve">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xml:space="preserve">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</si>
  <si>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Pendiente valoracion de las evidencias por parte de la Contraloría Distrital de Medellín.
</t>
    </r>
    <r>
      <rPr>
        <b/>
        <sz val="10"/>
        <color theme="1"/>
        <rFont val="Arial"/>
        <family val="2"/>
      </rPr>
      <t>Diciembre 2025:</t>
    </r>
    <r>
      <rPr>
        <sz val="10"/>
        <color theme="1"/>
        <rFont val="Arial"/>
        <family val="2"/>
      </rPr>
      <t xml:space="preserve"> Pendiente valoracion de las evidencias por parte de la Contraloría Distrital de Medellín.
</t>
    </r>
    <r>
      <rPr>
        <b/>
        <sz val="10"/>
        <color theme="1"/>
        <rFont val="Arial"/>
        <family val="2"/>
      </rPr>
      <t>Enero 2026:</t>
    </r>
    <r>
      <rPr>
        <sz val="10"/>
        <color theme="1"/>
        <rFont val="Arial"/>
        <family val="2"/>
      </rPr>
      <t xml:space="preserve"> Pendiente valoracion de las evidencias por parte de la Contraloría Distrital de Medellín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</si>
  <si>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Aún estan pendientes las evidencias de las acciones por parte de los responsables del cumplimiento.
</t>
    </r>
    <r>
      <rPr>
        <b/>
        <sz val="10"/>
        <color theme="1"/>
        <rFont val="Arial"/>
        <family val="2"/>
      </rPr>
      <t xml:space="preserve">
Diciembre  2025:</t>
    </r>
    <r>
      <rPr>
        <sz val="10"/>
        <color theme="1"/>
        <rFont val="Arial"/>
        <family val="2"/>
      </rPr>
      <t xml:space="preserve"> Pendiente valoración de las evidencias por parte de la Contraloría Distrital de Medellín.
</t>
    </r>
    <r>
      <rPr>
        <b/>
        <sz val="10"/>
        <color theme="1"/>
        <rFont val="Arial"/>
        <family val="2"/>
      </rPr>
      <t>Enero 2026:</t>
    </r>
    <r>
      <rPr>
        <sz val="10"/>
        <color theme="1"/>
        <rFont val="Arial"/>
        <family val="2"/>
      </rPr>
      <t xml:space="preserve"> Pendiente valoracion de las evidencias por parte de la Contraloría Distrital de Medellín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 xml:space="preserve">
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
Junio 2026:</t>
    </r>
    <r>
      <rPr>
        <sz val="10"/>
        <color theme="1"/>
        <rFont val="Arial"/>
        <family val="2"/>
      </rPr>
      <t xml:space="preserve">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</si>
  <si>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Aún estan pendientes las evidencias de las acciones por parte de los responsables del cumplimiento.
</t>
    </r>
    <r>
      <rPr>
        <b/>
        <sz val="10"/>
        <color theme="1"/>
        <rFont val="Arial"/>
        <family val="2"/>
      </rPr>
      <t xml:space="preserve">Diciembre  2025: </t>
    </r>
    <r>
      <rPr>
        <sz val="10"/>
        <color theme="1"/>
        <rFont val="Arial"/>
        <family val="2"/>
      </rPr>
      <t xml:space="preserve">Pendiente valoración de las evidencias por parte de la Contraloría Distrital de Medellín.
</t>
    </r>
    <r>
      <rPr>
        <b/>
        <sz val="10"/>
        <color theme="1"/>
        <rFont val="Arial"/>
        <family val="2"/>
      </rPr>
      <t>Enero 2026:</t>
    </r>
    <r>
      <rPr>
        <sz val="10"/>
        <color theme="1"/>
        <rFont val="Arial"/>
        <family val="2"/>
      </rPr>
      <t xml:space="preserve"> Pendiente valoracion de las evidencias por parte de la Contraloría Distrital de Medellín
</t>
    </r>
    <r>
      <rPr>
        <b/>
        <sz val="10"/>
        <color theme="1"/>
        <rFont val="Arial"/>
        <family val="2"/>
      </rPr>
      <t>Febrero 2026:</t>
    </r>
    <r>
      <rPr>
        <sz val="10"/>
        <color theme="1"/>
        <rFont val="Arial"/>
        <family val="2"/>
      </rPr>
      <t xml:space="preserve"> Pendiente valoración de la evidencia por parte de la Contraloría Distrital de Medellín.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</si>
  <si>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Aún estan pendientes las evidencias de las acciones por parte de los responsables del cumplimiento.
</t>
    </r>
    <r>
      <rPr>
        <b/>
        <sz val="10"/>
        <color theme="1"/>
        <rFont val="Arial"/>
        <family val="2"/>
      </rPr>
      <t>Diciembre 2025:</t>
    </r>
    <r>
      <rPr>
        <sz val="10"/>
        <color theme="1"/>
        <rFont val="Arial"/>
        <family val="2"/>
      </rPr>
      <t xml:space="preserve"> Sin evidencia de las acciones por parte de los responsables del cumplimiento.
</t>
    </r>
    <r>
      <rPr>
        <b/>
        <sz val="10"/>
        <color theme="1"/>
        <rFont val="Arial"/>
        <family val="2"/>
      </rPr>
      <t>Enero 2026:</t>
    </r>
    <r>
      <rPr>
        <sz val="10"/>
        <color theme="1"/>
        <rFont val="Arial"/>
        <family val="2"/>
      </rPr>
      <t xml:space="preserve"> Aún estan pendientes las evidencias de las acciones en el SGI Almera, por parte de los responsables del cumplimiento.
</t>
    </r>
    <r>
      <rPr>
        <b/>
        <sz val="10"/>
        <color theme="1"/>
        <rFont val="Arial"/>
        <family val="2"/>
      </rPr>
      <t>Febrero 2026:</t>
    </r>
    <r>
      <rPr>
        <sz val="10"/>
        <color theme="1"/>
        <rFont val="Arial"/>
        <family val="2"/>
      </rPr>
      <t xml:space="preserve"> Aún estan pendientes las evidencias de las acciones en el SGI Almera, por parte de los responsables del cumplimiento.
</t>
    </r>
    <r>
      <rPr>
        <b/>
        <sz val="10"/>
        <color theme="1"/>
        <rFont val="Arial"/>
        <family val="2"/>
      </rPr>
      <t>Marzo 2026:</t>
    </r>
    <r>
      <rPr>
        <sz val="10"/>
        <color theme="1"/>
        <rFont val="Arial"/>
        <family val="2"/>
      </rPr>
      <t xml:space="preserve"> Aún estan pendientes las evidencias de las acciones en el SGI Almera, por parte de los responsables del cumplimiento.
</t>
    </r>
    <r>
      <rPr>
        <b/>
        <sz val="10"/>
        <color theme="1"/>
        <rFont val="Arial"/>
        <family val="2"/>
      </rPr>
      <t xml:space="preserve">Abril 2026: </t>
    </r>
    <r>
      <rPr>
        <sz val="10"/>
        <color theme="1"/>
        <rFont val="Arial"/>
        <family val="2"/>
      </rPr>
      <t xml:space="preserve">Esta pendiente completar las evidencias de las acciones en el SGI Almera, por parte de los responsables del cumplimiento.
</t>
    </r>
    <r>
      <rPr>
        <b/>
        <sz val="10"/>
        <color theme="1"/>
        <rFont val="Arial"/>
        <family val="2"/>
      </rPr>
      <t>Mayo 2026</t>
    </r>
    <r>
      <rPr>
        <sz val="10"/>
        <color theme="1"/>
        <rFont val="Arial"/>
        <family val="2"/>
      </rPr>
      <t xml:space="preserve">: Esta pendiente completar las evidencias de las acciones en el SGI Almera, por parte de los responsables del cumplimiento.
</t>
    </r>
    <r>
      <rPr>
        <b/>
        <sz val="10"/>
        <color theme="1"/>
        <rFont val="Arial"/>
        <family val="2"/>
      </rPr>
      <t xml:space="preserve">Junio 2026: </t>
    </r>
    <r>
      <rPr>
        <sz val="10"/>
        <color theme="1"/>
        <rFont val="Arial"/>
        <family val="2"/>
      </rPr>
      <t>Esta pendiente completar las evidencias de las acciones en el SGI Almera, por parte de los responsables del cumplimiento.</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</si>
  <si>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
Noviembre 2025: </t>
    </r>
    <r>
      <rPr>
        <sz val="10"/>
        <color theme="1"/>
        <rFont val="Arial"/>
        <family val="2"/>
      </rPr>
      <t xml:space="preserve">Aún estan pendientes las evidencias de las acciones por parte de los responsables del cumplimiento.
</t>
    </r>
    <r>
      <rPr>
        <b/>
        <sz val="10"/>
        <color theme="1"/>
        <rFont val="Arial"/>
        <family val="2"/>
      </rPr>
      <t xml:space="preserve">Diciembre 2025: </t>
    </r>
    <r>
      <rPr>
        <sz val="10"/>
        <color theme="1"/>
        <rFont val="Arial"/>
        <family val="2"/>
      </rPr>
      <t xml:space="preserve">Sin evidencia de las acciones por parte de los responsables del cumplimiento.
</t>
    </r>
    <r>
      <rPr>
        <b/>
        <sz val="10"/>
        <color theme="1"/>
        <rFont val="Arial"/>
        <family val="2"/>
      </rPr>
      <t xml:space="preserve">
Enero 2026: </t>
    </r>
    <r>
      <rPr>
        <sz val="10"/>
        <color theme="1"/>
        <rFont val="Arial"/>
        <family val="2"/>
      </rPr>
      <t xml:space="preserve">Aún estan pendientes las evidencias de las acciones en el SGI Almera, por parte de los responsables del cumplimiento.
</t>
    </r>
    <r>
      <rPr>
        <b/>
        <sz val="10"/>
        <color theme="1"/>
        <rFont val="Arial"/>
        <family val="2"/>
      </rPr>
      <t>Febrero 2026:</t>
    </r>
    <r>
      <rPr>
        <sz val="10"/>
        <color theme="1"/>
        <rFont val="Arial"/>
        <family val="2"/>
      </rPr>
      <t xml:space="preserve"> Aún estan pendientes las evidencias de las acciones en el SGI Almera, por parte de los responsables del cumplimiento.
</t>
    </r>
    <r>
      <rPr>
        <b/>
        <sz val="10"/>
        <color theme="1"/>
        <rFont val="Arial"/>
        <family val="2"/>
      </rPr>
      <t xml:space="preserve">
Marzo 2026</t>
    </r>
    <r>
      <rPr>
        <sz val="10"/>
        <color theme="1"/>
        <rFont val="Arial"/>
        <family val="2"/>
      </rPr>
      <t xml:space="preserve">: Pendiente valoración de la evidencia por parte de la Contraloría Distrital de Medellín.
</t>
    </r>
    <r>
      <rPr>
        <b/>
        <sz val="10"/>
        <color theme="1"/>
        <rFont val="Arial"/>
        <family val="2"/>
      </rPr>
      <t>Abril 2026:</t>
    </r>
    <r>
      <rPr>
        <sz val="10"/>
        <color theme="1"/>
        <rFont val="Arial"/>
        <family val="2"/>
      </rPr>
      <t xml:space="preserve"> 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xml:space="preserve">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</si>
  <si>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
Noviembre 2025: </t>
    </r>
    <r>
      <rPr>
        <sz val="10"/>
        <color theme="1"/>
        <rFont val="Arial"/>
        <family val="2"/>
      </rPr>
      <t xml:space="preserve">Aún estan pendientes las evidencias de las acciones por parte de los responsables del cumplimiento.
</t>
    </r>
    <r>
      <rPr>
        <b/>
        <sz val="10"/>
        <color theme="1"/>
        <rFont val="Arial"/>
        <family val="2"/>
      </rPr>
      <t>Diciembre 2025:</t>
    </r>
    <r>
      <rPr>
        <sz val="10"/>
        <color theme="1"/>
        <rFont val="Arial"/>
        <family val="2"/>
      </rPr>
      <t xml:space="preserve"> Sin evidencia de las acciones por parte de los responsables del cumplimiento.
</t>
    </r>
    <r>
      <rPr>
        <b/>
        <sz val="10"/>
        <color theme="1"/>
        <rFont val="Arial"/>
        <family val="2"/>
      </rPr>
      <t>Enero 2026</t>
    </r>
    <r>
      <rPr>
        <sz val="10"/>
        <color theme="1"/>
        <rFont val="Arial"/>
        <family val="2"/>
      </rPr>
      <t xml:space="preserve">: Aún estan pendientes las evidencias de las acciones en el SGI Almera, por parte de los responsables del cumplimiento.
</t>
    </r>
    <r>
      <rPr>
        <b/>
        <sz val="10"/>
        <color theme="1"/>
        <rFont val="Arial"/>
        <family val="2"/>
      </rPr>
      <t>Febrero 2026</t>
    </r>
    <r>
      <rPr>
        <sz val="10"/>
        <color theme="1"/>
        <rFont val="Arial"/>
        <family val="2"/>
      </rPr>
      <t xml:space="preserve">: Pendiente completar la evidencia de la acción de mejora por parte de los responsables del cumplimiento en el SGI Almera.
</t>
    </r>
    <r>
      <rPr>
        <b/>
        <sz val="10"/>
        <color theme="1"/>
        <rFont val="Arial"/>
        <family val="2"/>
      </rPr>
      <t>Marzo 2026:</t>
    </r>
    <r>
      <rPr>
        <sz val="10"/>
        <color theme="1"/>
        <rFont val="Arial"/>
        <family val="2"/>
      </rPr>
      <t xml:space="preserve"> Pendiente valoración de la evidencia por parte de la Contraloría Distrital de Medellín.
</t>
    </r>
    <r>
      <rPr>
        <b/>
        <sz val="10"/>
        <color theme="1"/>
        <rFont val="Arial"/>
        <family val="2"/>
      </rPr>
      <t xml:space="preserve">Abril 2026: </t>
    </r>
    <r>
      <rPr>
        <sz val="10"/>
        <color theme="1"/>
        <rFont val="Arial"/>
        <family val="2"/>
      </rPr>
      <t xml:space="preserve">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</si>
  <si>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
Noviembre 2025: </t>
    </r>
    <r>
      <rPr>
        <sz val="10"/>
        <color theme="1"/>
        <rFont val="Arial"/>
        <family val="2"/>
      </rPr>
      <t xml:space="preserve">Pendiente valoración de las evidencias por parte de la Contraloría Distrital de Medellín.
</t>
    </r>
    <r>
      <rPr>
        <b/>
        <sz val="10"/>
        <color theme="1"/>
        <rFont val="Arial"/>
        <family val="2"/>
      </rPr>
      <t>Diciembre 2025:</t>
    </r>
    <r>
      <rPr>
        <sz val="10"/>
        <color theme="1"/>
        <rFont val="Arial"/>
        <family val="2"/>
      </rPr>
      <t xml:space="preserve"> Pendiente valoración de las evidencias por parte de la Contraloría Distrital de Medellín.
</t>
    </r>
    <r>
      <rPr>
        <b/>
        <sz val="10"/>
        <color theme="1"/>
        <rFont val="Arial"/>
        <family val="2"/>
      </rPr>
      <t>Enero 2026</t>
    </r>
    <r>
      <rPr>
        <sz val="10"/>
        <color theme="1"/>
        <rFont val="Arial"/>
        <family val="2"/>
      </rPr>
      <t xml:space="preserve">: Pendiente valoración de las evidencias por parte de la Contraloría Distrital de Medellín.
</t>
    </r>
    <r>
      <rPr>
        <b/>
        <sz val="10"/>
        <color theme="1"/>
        <rFont val="Arial"/>
        <family val="2"/>
      </rPr>
      <t>Febrero 2026:</t>
    </r>
    <r>
      <rPr>
        <sz val="10"/>
        <color theme="1"/>
        <rFont val="Arial"/>
        <family val="2"/>
      </rPr>
      <t xml:space="preserve"> Pendiente valoración de las evidencias por parte de la Contraloría Distrital de Medellín.
</t>
    </r>
    <r>
      <rPr>
        <b/>
        <sz val="10"/>
        <color theme="1"/>
        <rFont val="Arial"/>
        <family val="2"/>
      </rPr>
      <t xml:space="preserve">Marzo 2026: </t>
    </r>
    <r>
      <rPr>
        <sz val="10"/>
        <color theme="1"/>
        <rFont val="Arial"/>
        <family val="2"/>
      </rPr>
      <t xml:space="preserve">Pendiente valoración de la evidencia por parte de la Contraloría Distrital de Medellín.
</t>
    </r>
    <r>
      <rPr>
        <b/>
        <sz val="10"/>
        <color theme="1"/>
        <rFont val="Arial"/>
        <family val="2"/>
      </rPr>
      <t xml:space="preserve">Abril 2026: </t>
    </r>
    <r>
      <rPr>
        <sz val="10"/>
        <color theme="1"/>
        <rFont val="Arial"/>
        <family val="2"/>
      </rPr>
      <t xml:space="preserve">Pendiente valoración de la evidencia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xml:space="preserve">: Pendiente valoración de las evidencias por parte de la Contraloría Distrital de Medellín.
</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</si>
  <si>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Aún estan pendientes las evidencias de las acciones por parte de los responsables del cumplimiento.
</t>
    </r>
    <r>
      <rPr>
        <b/>
        <sz val="10"/>
        <color theme="1"/>
        <rFont val="Arial"/>
        <family val="2"/>
      </rPr>
      <t xml:space="preserve">
Diciembre 2025:</t>
    </r>
    <r>
      <rPr>
        <sz val="10"/>
        <color theme="1"/>
        <rFont val="Arial"/>
        <family val="2"/>
      </rPr>
      <t xml:space="preserve"> Sin evidencia de las acciones por parte de los responsables del cumplimiento.
</t>
    </r>
    <r>
      <rPr>
        <b/>
        <sz val="10"/>
        <color theme="1"/>
        <rFont val="Arial"/>
        <family val="2"/>
      </rPr>
      <t>Enero 2026:</t>
    </r>
    <r>
      <rPr>
        <sz val="10"/>
        <color theme="1"/>
        <rFont val="Arial"/>
        <family val="2"/>
      </rPr>
      <t xml:space="preserve"> Pendiente valoración de las evidencias por parte de la Contraloría Distrital de Medellín.
</t>
    </r>
    <r>
      <rPr>
        <b/>
        <sz val="10"/>
        <color theme="1"/>
        <rFont val="Arial"/>
        <family val="2"/>
      </rPr>
      <t>Febrero 2026</t>
    </r>
    <r>
      <rPr>
        <sz val="10"/>
        <color theme="1"/>
        <rFont val="Arial"/>
        <family val="2"/>
      </rPr>
      <t xml:space="preserve">: Pendiente completar la evidencia de la acción de mejora en el SGI Almera.
</t>
    </r>
    <r>
      <rPr>
        <b/>
        <sz val="10"/>
        <color theme="1"/>
        <rFont val="Arial"/>
        <family val="2"/>
      </rPr>
      <t>Marzo 2026:</t>
    </r>
    <r>
      <rPr>
        <sz val="10"/>
        <color theme="1"/>
        <rFont val="Arial"/>
        <family val="2"/>
      </rPr>
      <t xml:space="preserve"> Pendiente completar la evidencia de la acción de mejora en el SGI Almera.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</si>
  <si>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Estan pendientes las evidencias de las acciones por parte de los responsables del cumplimiento.
</t>
    </r>
    <r>
      <rPr>
        <b/>
        <sz val="10"/>
        <color theme="1"/>
        <rFont val="Arial"/>
        <family val="2"/>
      </rPr>
      <t>Diciembre 2025</t>
    </r>
    <r>
      <rPr>
        <sz val="10"/>
        <color theme="1"/>
        <rFont val="Arial"/>
        <family val="2"/>
      </rPr>
      <t xml:space="preserve">: Sin evidencia de las acciones por parte de los responsables del cumplimiento.
</t>
    </r>
    <r>
      <rPr>
        <b/>
        <sz val="10"/>
        <color theme="1"/>
        <rFont val="Arial"/>
        <family val="2"/>
      </rPr>
      <t>Enero 2026</t>
    </r>
    <r>
      <rPr>
        <sz val="10"/>
        <color theme="1"/>
        <rFont val="Arial"/>
        <family val="2"/>
      </rPr>
      <t xml:space="preserve">: Pendiente valoración de las evidencias por parte de la Contraloría Distrital de Medellín.
</t>
    </r>
    <r>
      <rPr>
        <b/>
        <sz val="10"/>
        <color theme="1"/>
        <rFont val="Arial"/>
        <family val="2"/>
      </rPr>
      <t>Febrero 2026:</t>
    </r>
    <r>
      <rPr>
        <sz val="10"/>
        <color theme="1"/>
        <rFont val="Arial"/>
        <family val="2"/>
      </rPr>
      <t xml:space="preserve"> Pendiente valoración de las evidencias por parte de la Contraloría Distrital de Medellín.
</t>
    </r>
    <r>
      <rPr>
        <b/>
        <sz val="10"/>
        <color theme="1"/>
        <rFont val="Arial"/>
        <family val="2"/>
      </rPr>
      <t>Marzo 2026:</t>
    </r>
    <r>
      <rPr>
        <sz val="10"/>
        <color theme="1"/>
        <rFont val="Arial"/>
        <family val="2"/>
      </rPr>
      <t xml:space="preserve"> Pendiente valoración de las evidencias por parte de la Contraloría Distrital de Medellín.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</si>
  <si>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Estan pendientes las evidencias de las acciones por parte de los responsables del cumplimiento.
</t>
    </r>
    <r>
      <rPr>
        <b/>
        <sz val="10"/>
        <color theme="1"/>
        <rFont val="Arial"/>
        <family val="2"/>
      </rPr>
      <t>Diciembre 2025:</t>
    </r>
    <r>
      <rPr>
        <sz val="10"/>
        <color theme="1"/>
        <rFont val="Arial"/>
        <family val="2"/>
      </rPr>
      <t xml:space="preserve"> Sin evidencia de las acciones por parte de los responsables del cumplimiento.
</t>
    </r>
    <r>
      <rPr>
        <b/>
        <sz val="10"/>
        <color theme="1"/>
        <rFont val="Arial"/>
        <family val="2"/>
      </rPr>
      <t>Enero 2026</t>
    </r>
    <r>
      <rPr>
        <sz val="10"/>
        <color theme="1"/>
        <rFont val="Arial"/>
        <family val="2"/>
      </rPr>
      <t xml:space="preserve">: La fecha de cumplimiento de esta acción aún no se ha cumplido.
</t>
    </r>
    <r>
      <rPr>
        <b/>
        <sz val="10"/>
        <color theme="1"/>
        <rFont val="Arial"/>
        <family val="2"/>
      </rPr>
      <t xml:space="preserve">
Febrero 2026: </t>
    </r>
    <r>
      <rPr>
        <sz val="10"/>
        <color theme="1"/>
        <rFont val="Arial"/>
        <family val="2"/>
      </rPr>
      <t xml:space="preserve">Avance de la accion de mejora acorde al plazo de cumplimiento.
</t>
    </r>
    <r>
      <rPr>
        <b/>
        <sz val="10"/>
        <color theme="1"/>
        <rFont val="Arial"/>
        <family val="2"/>
      </rPr>
      <t>Marzo 2026:</t>
    </r>
    <r>
      <rPr>
        <sz val="10"/>
        <color theme="1"/>
        <rFont val="Arial"/>
        <family val="2"/>
      </rPr>
      <t xml:space="preserve"> Avance de la accion de mejora acorde al plazo de cumplimiento.
</t>
    </r>
    <r>
      <rPr>
        <b/>
        <sz val="10"/>
        <color theme="1"/>
        <rFont val="Arial"/>
        <family val="2"/>
      </rPr>
      <t>Abril 2026</t>
    </r>
    <r>
      <rPr>
        <sz val="10"/>
        <color theme="1"/>
        <rFont val="Arial"/>
        <family val="2"/>
      </rPr>
      <t xml:space="preserve">: Avance de la accion de mejora acorde al plazo de cumplimiento.
</t>
    </r>
    <r>
      <rPr>
        <b/>
        <sz val="10"/>
        <color theme="1"/>
        <rFont val="Arial"/>
        <family val="2"/>
      </rPr>
      <t>Mayo 2026</t>
    </r>
    <r>
      <rPr>
        <sz val="10"/>
        <color theme="1"/>
        <rFont val="Arial"/>
        <family val="2"/>
      </rPr>
      <t xml:space="preserve">: Avance de la accion de mejora acorde al plazo de cumplimiento.
</t>
    </r>
    <r>
      <rPr>
        <b/>
        <sz val="10"/>
        <color theme="1"/>
        <rFont val="Arial"/>
        <family val="2"/>
      </rPr>
      <t>Junio 2026</t>
    </r>
    <r>
      <rPr>
        <sz val="10"/>
        <color theme="1"/>
        <rFont val="Arial"/>
        <family val="2"/>
      </rPr>
      <t>: Avance de la accion de mejora acorde al plazo de cumplimiento.</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</si>
  <si>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Estan pendientes las evidencias de las acciones por parte de los responsables del cumplimiento.
</t>
    </r>
    <r>
      <rPr>
        <b/>
        <sz val="10"/>
        <color theme="1"/>
        <rFont val="Arial"/>
        <family val="2"/>
      </rPr>
      <t xml:space="preserve">Diciembre 2025: </t>
    </r>
    <r>
      <rPr>
        <sz val="10"/>
        <color theme="1"/>
        <rFont val="Arial"/>
        <family val="2"/>
      </rPr>
      <t xml:space="preserve">Pendiente valoración de las evidencias por parte de la Contraloría Distrital de Medellín.
</t>
    </r>
    <r>
      <rPr>
        <b/>
        <sz val="10"/>
        <color theme="1"/>
        <rFont val="Arial"/>
        <family val="2"/>
      </rPr>
      <t>Enero 2026:</t>
    </r>
    <r>
      <rPr>
        <sz val="10"/>
        <color theme="1"/>
        <rFont val="Arial"/>
        <family val="2"/>
      </rPr>
      <t xml:space="preserve"> Pendiente valoración de las evidencias por parte de la Contraloría Distrital de Medellín.
</t>
    </r>
    <r>
      <rPr>
        <b/>
        <sz val="10"/>
        <color theme="1"/>
        <rFont val="Arial"/>
        <family val="2"/>
      </rPr>
      <t>Febrero 2026:</t>
    </r>
    <r>
      <rPr>
        <sz val="10"/>
        <color theme="1"/>
        <rFont val="Arial"/>
        <family val="2"/>
      </rPr>
      <t xml:space="preserve"> Pendiente valoración de las evidencias por parte de la Contraloría Distrital de Medellín.
</t>
    </r>
    <r>
      <rPr>
        <b/>
        <sz val="10"/>
        <color theme="1"/>
        <rFont val="Arial"/>
        <family val="2"/>
      </rPr>
      <t>Marzo 2026:</t>
    </r>
    <r>
      <rPr>
        <sz val="10"/>
        <color theme="1"/>
        <rFont val="Arial"/>
        <family val="2"/>
      </rPr>
      <t xml:space="preserve"> Pendiente valoración de las evidencias por parte de la Contraloría Distrital de Medellín.
</t>
    </r>
    <r>
      <rPr>
        <b/>
        <sz val="10"/>
        <color theme="1"/>
        <rFont val="Arial"/>
        <family val="2"/>
      </rPr>
      <t xml:space="preserve">Abril 2026: </t>
    </r>
    <r>
      <rPr>
        <sz val="10"/>
        <color theme="1"/>
        <rFont val="Arial"/>
        <family val="2"/>
      </rPr>
      <t xml:space="preserve">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</si>
  <si>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Estan pendientes las evidencias de las acciones por parte de los responsables del cumplimiento.
</t>
    </r>
    <r>
      <rPr>
        <b/>
        <sz val="10"/>
        <color theme="1"/>
        <rFont val="Arial"/>
        <family val="2"/>
      </rPr>
      <t>Diciembre 2025:</t>
    </r>
    <r>
      <rPr>
        <sz val="10"/>
        <color theme="1"/>
        <rFont val="Arial"/>
        <family val="2"/>
      </rPr>
      <t xml:space="preserve"> Estan pendientes las evidencias de las acciones por parte de los responsables del cumplimiento.
</t>
    </r>
    <r>
      <rPr>
        <b/>
        <sz val="10"/>
        <color theme="1"/>
        <rFont val="Arial"/>
        <family val="2"/>
      </rPr>
      <t xml:space="preserve">Enero 2026: </t>
    </r>
    <r>
      <rPr>
        <sz val="10"/>
        <color theme="1"/>
        <rFont val="Arial"/>
        <family val="2"/>
      </rPr>
      <t xml:space="preserve">Pendiente valoración de las evidencias por parte de la Contraloría Distrital de Medellín.
</t>
    </r>
    <r>
      <rPr>
        <b/>
        <sz val="10"/>
        <color theme="1"/>
        <rFont val="Arial"/>
        <family val="2"/>
      </rPr>
      <t xml:space="preserve">
Febrero 2026: </t>
    </r>
    <r>
      <rPr>
        <sz val="10"/>
        <color theme="1"/>
        <rFont val="Arial"/>
        <family val="2"/>
      </rPr>
      <t xml:space="preserve">Pendiente valoración de las evidencias por parte de la Contraloría Distrital de Medellín.
</t>
    </r>
    <r>
      <rPr>
        <b/>
        <sz val="10"/>
        <color theme="1"/>
        <rFont val="Arial"/>
        <family val="2"/>
      </rPr>
      <t>Marzo 2026:</t>
    </r>
    <r>
      <rPr>
        <sz val="10"/>
        <color theme="1"/>
        <rFont val="Arial"/>
        <family val="2"/>
      </rPr>
      <t xml:space="preserve"> Pendiente valoración de las evidencias por parte de la Contraloría Distrital de Medellín.
</t>
    </r>
    <r>
      <rPr>
        <b/>
        <sz val="10"/>
        <color theme="1"/>
        <rFont val="Arial"/>
        <family val="2"/>
      </rPr>
      <t xml:space="preserve">Abril 2026: </t>
    </r>
    <r>
      <rPr>
        <sz val="10"/>
        <color theme="1"/>
        <rFont val="Arial"/>
        <family val="2"/>
      </rPr>
      <t xml:space="preserve">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</si>
  <si>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Está pendiente completar las evidencias de las acciones planteadas por parte de los reponsables, porque estan en el procesos de aprobación el el SGI Almera.
</t>
    </r>
    <r>
      <rPr>
        <b/>
        <sz val="10"/>
        <color theme="1"/>
        <rFont val="Arial"/>
        <family val="2"/>
      </rPr>
      <t>Diciembre 2025:</t>
    </r>
    <r>
      <rPr>
        <sz val="10"/>
        <color theme="1"/>
        <rFont val="Arial"/>
        <family val="2"/>
      </rPr>
      <t xml:space="preserve"> Está pendiente completar las evidencias de las acciones planteadas por parte de los reponsables del cumplimiento.
</t>
    </r>
    <r>
      <rPr>
        <b/>
        <sz val="10"/>
        <color theme="1"/>
        <rFont val="Arial"/>
        <family val="2"/>
      </rPr>
      <t>Enero 2026</t>
    </r>
    <r>
      <rPr>
        <sz val="10"/>
        <color theme="1"/>
        <rFont val="Arial"/>
        <family val="2"/>
      </rPr>
      <t xml:space="preserve">: Está pendiente completar las evidencias de las acciones planteadas en el SGI Almera, por parte de los reponsables del cumplimiento.
</t>
    </r>
    <r>
      <rPr>
        <b/>
        <sz val="10"/>
        <color theme="1"/>
        <rFont val="Arial"/>
        <family val="2"/>
      </rPr>
      <t xml:space="preserve">
Febrero 2026:</t>
    </r>
    <r>
      <rPr>
        <sz val="10"/>
        <color theme="1"/>
        <rFont val="Arial"/>
        <family val="2"/>
      </rPr>
      <t xml:space="preserve"> Pendiente valoración de las evidencias por parte de la Contraloría Distrital de Medellín.
</t>
    </r>
    <r>
      <rPr>
        <b/>
        <sz val="10"/>
        <color theme="1"/>
        <rFont val="Arial"/>
        <family val="2"/>
      </rPr>
      <t xml:space="preserve">Marzo 2026: </t>
    </r>
    <r>
      <rPr>
        <sz val="10"/>
        <color theme="1"/>
        <rFont val="Arial"/>
        <family val="2"/>
      </rPr>
      <t xml:space="preserve">Pendiente valoración de las evidencias por parte de la Contraloría Distrital de Medellín.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</si>
  <si>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Está pendiente completar las evidencias de las acciones planteadas por parte de los reponsables del cumplimiento.
</t>
    </r>
    <r>
      <rPr>
        <b/>
        <sz val="10"/>
        <color theme="1"/>
        <rFont val="Arial"/>
        <family val="2"/>
      </rPr>
      <t>Diciembre 2025</t>
    </r>
    <r>
      <rPr>
        <sz val="10"/>
        <color theme="1"/>
        <rFont val="Arial"/>
        <family val="2"/>
      </rPr>
      <t xml:space="preserve">: Está pendiente completar las evidencias de las acciones planteadas por parte de los reponsables del cumplimiento.
</t>
    </r>
    <r>
      <rPr>
        <b/>
        <sz val="10"/>
        <color theme="1"/>
        <rFont val="Arial"/>
        <family val="2"/>
      </rPr>
      <t>Enero 2026:</t>
    </r>
    <r>
      <rPr>
        <sz val="10"/>
        <color theme="1"/>
        <rFont val="Arial"/>
        <family val="2"/>
      </rPr>
      <t xml:space="preserve"> Está pendiente completar las evidencias de las acciones planteadas en el SGI Almera, por parte de los reponsables del cumplimiento.
</t>
    </r>
    <r>
      <rPr>
        <b/>
        <sz val="10"/>
        <color theme="1"/>
        <rFont val="Arial"/>
        <family val="2"/>
      </rPr>
      <t xml:space="preserve">
Febrero 2026</t>
    </r>
    <r>
      <rPr>
        <sz val="10"/>
        <color theme="1"/>
        <rFont val="Arial"/>
        <family val="2"/>
      </rPr>
      <t xml:space="preserve">: Pendiente valoración de las evidencias por parte de la Contraloría Distrital de Medellín.
</t>
    </r>
    <r>
      <rPr>
        <b/>
        <sz val="10"/>
        <color theme="1"/>
        <rFont val="Arial"/>
        <family val="2"/>
      </rPr>
      <t xml:space="preserve">
Marzo 2026:</t>
    </r>
    <r>
      <rPr>
        <sz val="10"/>
        <color theme="1"/>
        <rFont val="Arial"/>
        <family val="2"/>
      </rPr>
      <t xml:space="preserve"> Pendiente valoración de las evidencias por parte de la Contraloría Distrital de Medellín.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</si>
  <si>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Está pendiente completar las evidencias de las acciones planteadas por parte de los reponsables, porque estan en el procesos de aprobación el el SGI Almera.
</t>
    </r>
    <r>
      <rPr>
        <b/>
        <sz val="10"/>
        <color theme="1"/>
        <rFont val="Arial"/>
        <family val="2"/>
      </rPr>
      <t>Diciembre 2025:</t>
    </r>
    <r>
      <rPr>
        <sz val="10"/>
        <color theme="1"/>
        <rFont val="Arial"/>
        <family val="2"/>
      </rPr>
      <t xml:space="preserve"> Está pendiente completar las evidencias de las acciones planteadas por parte de los reponsables del cumplimiento.
</t>
    </r>
    <r>
      <rPr>
        <b/>
        <sz val="10"/>
        <color theme="1"/>
        <rFont val="Arial"/>
        <family val="2"/>
      </rPr>
      <t>Enero 2026:</t>
    </r>
    <r>
      <rPr>
        <sz val="10"/>
        <color theme="1"/>
        <rFont val="Arial"/>
        <family val="2"/>
      </rPr>
      <t xml:space="preserve"> Está pendiente completar las evidencias de las acciones planteadas en el SGI Almera, por parte de los reponsables del cumplimiento.
</t>
    </r>
    <r>
      <rPr>
        <b/>
        <sz val="10"/>
        <color theme="1"/>
        <rFont val="Arial"/>
        <family val="2"/>
      </rPr>
      <t xml:space="preserve">Febrero 2026: </t>
    </r>
    <r>
      <rPr>
        <sz val="10"/>
        <color theme="1"/>
        <rFont val="Arial"/>
        <family val="2"/>
      </rPr>
      <t xml:space="preserve">Pendiente valoración de las evidencias por parte de la Contraloría Distrital de Medellín.
</t>
    </r>
    <r>
      <rPr>
        <b/>
        <sz val="10"/>
        <color theme="1"/>
        <rFont val="Arial"/>
        <family val="2"/>
      </rPr>
      <t>Marzo 2026:</t>
    </r>
    <r>
      <rPr>
        <sz val="10"/>
        <color theme="1"/>
        <rFont val="Arial"/>
        <family val="2"/>
      </rPr>
      <t xml:space="preserve"> Pendiente valoración de las evidencias por parte de la Contraloría Distrital de Medellín.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xml:space="preserve">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</si>
  <si>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Pendiente valoración de las evidencias por parte de la Contraloría Distrital de Medellín.
</t>
    </r>
    <r>
      <rPr>
        <b/>
        <sz val="10"/>
        <color theme="1"/>
        <rFont val="Arial"/>
        <family val="2"/>
      </rPr>
      <t>Diciembre 2025:</t>
    </r>
    <r>
      <rPr>
        <sz val="10"/>
        <color theme="1"/>
        <rFont val="Arial"/>
        <family val="2"/>
      </rPr>
      <t xml:space="preserve"> Pendiente valoración de las evidencias por parte de la Contraloría Distrital de Medellín.
</t>
    </r>
    <r>
      <rPr>
        <b/>
        <sz val="10"/>
        <color theme="1"/>
        <rFont val="Arial"/>
        <family val="2"/>
      </rPr>
      <t xml:space="preserve">Enero 2026: </t>
    </r>
    <r>
      <rPr>
        <sz val="10"/>
        <color theme="1"/>
        <rFont val="Arial"/>
        <family val="2"/>
      </rPr>
      <t xml:space="preserve">Pendiente valoración de las evidencias por parte de la Contraloría Distrital de Medellín.
</t>
    </r>
    <r>
      <rPr>
        <b/>
        <sz val="10"/>
        <color theme="1"/>
        <rFont val="Arial"/>
        <family val="2"/>
      </rPr>
      <t xml:space="preserve">
Febrero 2026</t>
    </r>
    <r>
      <rPr>
        <sz val="10"/>
        <color theme="1"/>
        <rFont val="Arial"/>
        <family val="2"/>
      </rPr>
      <t xml:space="preserve">: Pendiente valoración de las evidencias por parte de la Contraloría Distrital de Medellín.
</t>
    </r>
    <r>
      <rPr>
        <b/>
        <sz val="10"/>
        <color theme="1"/>
        <rFont val="Arial"/>
        <family val="2"/>
      </rPr>
      <t xml:space="preserve">Marzo 2026: </t>
    </r>
    <r>
      <rPr>
        <sz val="10"/>
        <color theme="1"/>
        <rFont val="Arial"/>
        <family val="2"/>
      </rPr>
      <t xml:space="preserve">Pendiente valoración de las evidencias por parte de la Contraloría Distrital de Medellín.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</si>
  <si>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Está pendiente completar las evidencias de las acciones planteadas por parte de los reponsables del cumplimiento.
</t>
    </r>
    <r>
      <rPr>
        <b/>
        <sz val="10"/>
        <color theme="1"/>
        <rFont val="Arial"/>
        <family val="2"/>
      </rPr>
      <t>Diciembre 2025:</t>
    </r>
    <r>
      <rPr>
        <sz val="10"/>
        <color theme="1"/>
        <rFont val="Arial"/>
        <family val="2"/>
      </rPr>
      <t xml:space="preserve"> Está pendiente completar las evidencias de las acciones planteadas por parte de los reponsables del cumplimiento.
</t>
    </r>
    <r>
      <rPr>
        <b/>
        <sz val="10"/>
        <color theme="1"/>
        <rFont val="Arial"/>
        <family val="2"/>
      </rPr>
      <t>Enero 2026:</t>
    </r>
    <r>
      <rPr>
        <sz val="10"/>
        <color theme="1"/>
        <rFont val="Arial"/>
        <family val="2"/>
      </rPr>
      <t xml:space="preserve"> Está pendiente completar las evidencias de las acciones planteadas en el SGI Almera, por parte de los reponsables del cumplimiento.
</t>
    </r>
    <r>
      <rPr>
        <b/>
        <sz val="10"/>
        <color theme="1"/>
        <rFont val="Arial"/>
        <family val="2"/>
      </rPr>
      <t xml:space="preserve">Febrero 2026: </t>
    </r>
    <r>
      <rPr>
        <sz val="10"/>
        <color theme="1"/>
        <rFont val="Arial"/>
        <family val="2"/>
      </rPr>
      <t xml:space="preserve">Pendiente valoración de las evidencias por parte de la Contraloría Distrital de Medellín.
</t>
    </r>
    <r>
      <rPr>
        <b/>
        <sz val="10"/>
        <color theme="1"/>
        <rFont val="Arial"/>
        <family val="2"/>
      </rPr>
      <t>Marzo 2026:</t>
    </r>
    <r>
      <rPr>
        <sz val="10"/>
        <color theme="1"/>
        <rFont val="Arial"/>
        <family val="2"/>
      </rPr>
      <t xml:space="preserve"> Pendiente valoración de las evidencias por parte de la Contraloría Distrital de Medellín.
</t>
    </r>
    <r>
      <rPr>
        <b/>
        <sz val="10"/>
        <color theme="1"/>
        <rFont val="Arial"/>
        <family val="2"/>
      </rPr>
      <t xml:space="preserve">Abril 2026: </t>
    </r>
    <r>
      <rPr>
        <sz val="10"/>
        <color theme="1"/>
        <rFont val="Arial"/>
        <family val="2"/>
      </rPr>
      <t xml:space="preserve">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</si>
  <si>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Estan pendientes las evidencias de las acciones por parte de los responsables del cumplimiento.
</t>
    </r>
    <r>
      <rPr>
        <b/>
        <sz val="10"/>
        <color theme="1"/>
        <rFont val="Arial"/>
        <family val="2"/>
      </rPr>
      <t>Diciembre 2025</t>
    </r>
    <r>
      <rPr>
        <sz val="10"/>
        <color theme="1"/>
        <rFont val="Arial"/>
        <family val="2"/>
      </rPr>
      <t xml:space="preserve">: Estan pendientes las evidencias de las acciones por parte de los responsables del cumplimiento.
</t>
    </r>
    <r>
      <rPr>
        <b/>
        <sz val="10"/>
        <color theme="1"/>
        <rFont val="Arial"/>
        <family val="2"/>
      </rPr>
      <t>Enero 2026:</t>
    </r>
    <r>
      <rPr>
        <sz val="10"/>
        <color theme="1"/>
        <rFont val="Arial"/>
        <family val="2"/>
      </rPr>
      <t xml:space="preserve"> Estan pendientes las evidencias de las acciones en el SGI Almera, por parte de los responsables del cumplimiento.
</t>
    </r>
    <r>
      <rPr>
        <b/>
        <sz val="10"/>
        <color theme="1"/>
        <rFont val="Arial"/>
        <family val="2"/>
      </rPr>
      <t xml:space="preserve">
Febrero 2026:</t>
    </r>
    <r>
      <rPr>
        <sz val="10"/>
        <color theme="1"/>
        <rFont val="Arial"/>
        <family val="2"/>
      </rPr>
      <t xml:space="preserve"> Sin evidencia de la acción de mejora en el SGI Almera.
</t>
    </r>
    <r>
      <rPr>
        <b/>
        <sz val="10"/>
        <color theme="1"/>
        <rFont val="Arial"/>
        <family val="2"/>
      </rPr>
      <t>Marzo 2026</t>
    </r>
    <r>
      <rPr>
        <sz val="10"/>
        <color theme="1"/>
        <rFont val="Arial"/>
        <family val="2"/>
      </rPr>
      <t xml:space="preserve">: Estan pendientes las evidencias de las acciones en el SGI Almera, por parte de los responsables del cumplimiento.
</t>
    </r>
    <r>
      <rPr>
        <b/>
        <sz val="10"/>
        <color theme="1"/>
        <rFont val="Arial"/>
        <family val="2"/>
      </rPr>
      <t>Abril 2026:</t>
    </r>
    <r>
      <rPr>
        <sz val="10"/>
        <color theme="1"/>
        <rFont val="Arial"/>
        <family val="2"/>
      </rPr>
      <t xml:space="preserve"> Esta pendiente completar las evidencias de las acciones en el SGI Almera, por parte de los responsables del cumplimiento
</t>
    </r>
    <r>
      <rPr>
        <b/>
        <sz val="10"/>
        <color theme="1"/>
        <rFont val="Arial"/>
        <family val="2"/>
      </rPr>
      <t xml:space="preserve">Mayo 2026: </t>
    </r>
    <r>
      <rPr>
        <sz val="10"/>
        <color theme="1"/>
        <rFont val="Arial"/>
        <family val="2"/>
      </rPr>
      <t xml:space="preserve">Esta pendiente completar las evidencias de las acciones en el SGI Almera, por parte de los responsables del cumplimiento.
</t>
    </r>
    <r>
      <rPr>
        <b/>
        <sz val="10"/>
        <color theme="1"/>
        <rFont val="Arial"/>
        <family val="2"/>
      </rPr>
      <t xml:space="preserve">Junio 2026: </t>
    </r>
    <r>
      <rPr>
        <sz val="10"/>
        <color theme="1"/>
        <rFont val="Arial"/>
        <family val="2"/>
      </rPr>
      <t>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</si>
  <si>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Estan pendientes las evidencias de las acciones por parte de los responsables del cumplimiento.
</t>
    </r>
    <r>
      <rPr>
        <b/>
        <sz val="10"/>
        <color theme="1"/>
        <rFont val="Arial"/>
        <family val="2"/>
      </rPr>
      <t>Diciembre 2025:</t>
    </r>
    <r>
      <rPr>
        <sz val="10"/>
        <color theme="1"/>
        <rFont val="Arial"/>
        <family val="2"/>
      </rPr>
      <t xml:space="preserve"> Estan pendientes las evidencias de las acciones por parte de los responsables del cumplimiento.
</t>
    </r>
    <r>
      <rPr>
        <b/>
        <sz val="10"/>
        <color theme="1"/>
        <rFont val="Arial"/>
        <family val="2"/>
      </rPr>
      <t xml:space="preserve">
Enero 2026:</t>
    </r>
    <r>
      <rPr>
        <sz val="10"/>
        <color theme="1"/>
        <rFont val="Arial"/>
        <family val="2"/>
      </rPr>
      <t xml:space="preserve"> Estan pendientes las evidencias de las acciones en el SGI Almera, por parte de los responsables del cumplimiento.
</t>
    </r>
    <r>
      <rPr>
        <b/>
        <sz val="10"/>
        <color theme="1"/>
        <rFont val="Arial"/>
        <family val="2"/>
      </rPr>
      <t>Febrero 2026:</t>
    </r>
    <r>
      <rPr>
        <sz val="10"/>
        <color theme="1"/>
        <rFont val="Arial"/>
        <family val="2"/>
      </rPr>
      <t xml:space="preserve"> Estan pendientes las evidencias de las acciones en el SGI Almera, por parte de los responsables del cumplimiento.
</t>
    </r>
    <r>
      <rPr>
        <b/>
        <sz val="10"/>
        <color theme="1"/>
        <rFont val="Arial"/>
        <family val="2"/>
      </rPr>
      <t xml:space="preserve">Marzo 2026: </t>
    </r>
    <r>
      <rPr>
        <sz val="10"/>
        <color theme="1"/>
        <rFont val="Arial"/>
        <family val="2"/>
      </rPr>
      <t xml:space="preserve">Estan pendientes las evidencias de las acciones en el SGI Almera, por parte de los responsables del cumplimiento.
</t>
    </r>
    <r>
      <rPr>
        <b/>
        <sz val="10"/>
        <color theme="1"/>
        <rFont val="Arial"/>
        <family val="2"/>
      </rPr>
      <t>Abril 2026:</t>
    </r>
    <r>
      <rPr>
        <sz val="10"/>
        <color theme="1"/>
        <rFont val="Arial"/>
        <family val="2"/>
      </rPr>
      <t xml:space="preserve"> Esta pendiente completar las evidencias de las acciones en el SGI Almera, por parte de los responsables del cumplimiento.
</t>
    </r>
    <r>
      <rPr>
        <b/>
        <sz val="10"/>
        <color theme="1"/>
        <rFont val="Arial"/>
        <family val="2"/>
      </rPr>
      <t>Mayo 2026</t>
    </r>
    <r>
      <rPr>
        <sz val="10"/>
        <color theme="1"/>
        <rFont val="Arial"/>
        <family val="2"/>
      </rPr>
      <t xml:space="preserve">: Esta pendiente completar las evidencias de las acciones en el SGI Almera, por parte de los responsables del cumplimiento.
</t>
    </r>
    <r>
      <rPr>
        <b/>
        <sz val="10"/>
        <color theme="1"/>
        <rFont val="Arial"/>
        <family val="2"/>
      </rPr>
      <t>Junio 2026:</t>
    </r>
    <r>
      <rPr>
        <sz val="10"/>
        <color theme="1"/>
        <rFont val="Arial"/>
        <family val="2"/>
      </rPr>
      <t xml:space="preserve"> Esta pendiente completar las evidencias de las acciones en el SGI Almera, por parte de los responsables del cumplimiento.</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</si>
  <si>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Estan pendientes las evidencias de las acciones por parte de los responsables del cumplimiento.
</t>
    </r>
    <r>
      <rPr>
        <b/>
        <sz val="10"/>
        <color theme="1"/>
        <rFont val="Arial"/>
        <family val="2"/>
      </rPr>
      <t>Diciembre 2025:</t>
    </r>
    <r>
      <rPr>
        <sz val="10"/>
        <color theme="1"/>
        <rFont val="Arial"/>
        <family val="2"/>
      </rPr>
      <t xml:space="preserve"> Estan pendientes las evidencias de las acciones por parte de los responsables del cumplimiento.
</t>
    </r>
    <r>
      <rPr>
        <b/>
        <sz val="10"/>
        <color theme="1"/>
        <rFont val="Arial"/>
        <family val="2"/>
      </rPr>
      <t>Enero 2026</t>
    </r>
    <r>
      <rPr>
        <sz val="10"/>
        <color theme="1"/>
        <rFont val="Arial"/>
        <family val="2"/>
      </rPr>
      <t xml:space="preserve">: Pendiente valoración de las evidencias por parte de la Contraloría Distrital de Medellín.
</t>
    </r>
    <r>
      <rPr>
        <b/>
        <sz val="10"/>
        <color theme="1"/>
        <rFont val="Arial"/>
        <family val="2"/>
      </rPr>
      <t xml:space="preserve">
Febrero 2026:</t>
    </r>
    <r>
      <rPr>
        <sz val="10"/>
        <color theme="1"/>
        <rFont val="Arial"/>
        <family val="2"/>
      </rPr>
      <t xml:space="preserve"> Pendiente valoración de las evidencias por parte de la Contraloría Distrital de Medellín.
</t>
    </r>
    <r>
      <rPr>
        <b/>
        <sz val="10"/>
        <color theme="1"/>
        <rFont val="Arial"/>
        <family val="2"/>
      </rPr>
      <t>Marzo 2026:</t>
    </r>
    <r>
      <rPr>
        <sz val="10"/>
        <color theme="1"/>
        <rFont val="Arial"/>
        <family val="2"/>
      </rPr>
      <t xml:space="preserve"> Pendiente valoración de las evidencias por parte de la Contraloría Distrital de Medellín.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xml:space="preserve">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</si>
  <si>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Estan pendientes las evidencias de las acciones por parte de los responsables del cumplimiento.
</t>
    </r>
    <r>
      <rPr>
        <b/>
        <sz val="10"/>
        <color theme="1"/>
        <rFont val="Arial"/>
        <family val="2"/>
      </rPr>
      <t>Diciembre 2025</t>
    </r>
    <r>
      <rPr>
        <sz val="10"/>
        <color theme="1"/>
        <rFont val="Arial"/>
        <family val="2"/>
      </rPr>
      <t xml:space="preserve">: Estan pendientes las evidencias de las acciones por parte de los responsables del cumplimiento.
</t>
    </r>
    <r>
      <rPr>
        <b/>
        <sz val="10"/>
        <color theme="1"/>
        <rFont val="Arial"/>
        <family val="2"/>
      </rPr>
      <t>Enero 2026</t>
    </r>
    <r>
      <rPr>
        <sz val="10"/>
        <color theme="1"/>
        <rFont val="Arial"/>
        <family val="2"/>
      </rPr>
      <t xml:space="preserve">: Estan pendientes las evidencias de las acciones por parte de los responsables del cumplimiento.
</t>
    </r>
    <r>
      <rPr>
        <b/>
        <sz val="10"/>
        <color theme="1"/>
        <rFont val="Arial"/>
        <family val="2"/>
      </rPr>
      <t xml:space="preserve">
Febrero 2026</t>
    </r>
    <r>
      <rPr>
        <sz val="10"/>
        <color theme="1"/>
        <rFont val="Arial"/>
        <family val="2"/>
      </rPr>
      <t xml:space="preserve">: En avance de la acción de mejora
</t>
    </r>
    <r>
      <rPr>
        <b/>
        <sz val="10"/>
        <color theme="1"/>
        <rFont val="Arial"/>
        <family val="2"/>
      </rPr>
      <t>Marzo 2026:</t>
    </r>
    <r>
      <rPr>
        <sz val="10"/>
        <color theme="1"/>
        <rFont val="Arial"/>
        <family val="2"/>
      </rPr>
      <t xml:space="preserve"> En avance de la acción de mejora
</t>
    </r>
    <r>
      <rPr>
        <b/>
        <sz val="10"/>
        <color theme="1"/>
        <rFont val="Arial"/>
        <family val="2"/>
      </rPr>
      <t>Abril 2026:</t>
    </r>
    <r>
      <rPr>
        <sz val="10"/>
        <color theme="1"/>
        <rFont val="Arial"/>
        <family val="2"/>
      </rPr>
      <t xml:space="preserve"> En avance de la acción de mejora
</t>
    </r>
    <r>
      <rPr>
        <b/>
        <sz val="10"/>
        <color theme="1"/>
        <rFont val="Arial"/>
        <family val="2"/>
      </rPr>
      <t>Mayo 2026:</t>
    </r>
    <r>
      <rPr>
        <sz val="10"/>
        <color theme="1"/>
        <rFont val="Arial"/>
        <family val="2"/>
      </rPr>
      <t xml:space="preserve"> En avance de la acción de mejora
</t>
    </r>
    <r>
      <rPr>
        <b/>
        <sz val="10"/>
        <color theme="1"/>
        <rFont val="Arial"/>
        <family val="2"/>
      </rPr>
      <t xml:space="preserve">
Junio 2026</t>
    </r>
    <r>
      <rPr>
        <sz val="10"/>
        <color theme="1"/>
        <rFont val="Arial"/>
        <family val="2"/>
      </rPr>
      <t>: Esta pendiente completar las evidencias de las acciones en el SGI Almera, por parte de los responsables del cumplimiento</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</si>
  <si>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Pendiente valoración de las evidencias por parte de la Contraloría Distrital de Medellín.
</t>
    </r>
    <r>
      <rPr>
        <b/>
        <sz val="10"/>
        <color theme="1"/>
        <rFont val="Arial"/>
        <family val="2"/>
      </rPr>
      <t>Diciembre 2025</t>
    </r>
    <r>
      <rPr>
        <sz val="10"/>
        <color theme="1"/>
        <rFont val="Arial"/>
        <family val="2"/>
      </rPr>
      <t xml:space="preserve">: Pendiente valoración de las evidencias por parte de la Contraloría Distrital de Medellín.
</t>
    </r>
    <r>
      <rPr>
        <b/>
        <sz val="10"/>
        <color theme="1"/>
        <rFont val="Arial"/>
        <family val="2"/>
      </rPr>
      <t xml:space="preserve">
Enero 2026:</t>
    </r>
    <r>
      <rPr>
        <sz val="10"/>
        <color theme="1"/>
        <rFont val="Arial"/>
        <family val="2"/>
      </rPr>
      <t xml:space="preserve"> Pendiente valoración de las evidencias por parte de la Contraloría Distrital de Medellín.
</t>
    </r>
    <r>
      <rPr>
        <b/>
        <sz val="10"/>
        <color theme="1"/>
        <rFont val="Arial"/>
        <family val="2"/>
      </rPr>
      <t xml:space="preserve">Febrero 2026: </t>
    </r>
    <r>
      <rPr>
        <sz val="10"/>
        <color theme="1"/>
        <rFont val="Arial"/>
        <family val="2"/>
      </rPr>
      <t xml:space="preserve">Pendiente valoración de las evidencias por parte de la Contraloría Distrital de Medellín.
</t>
    </r>
    <r>
      <rPr>
        <b/>
        <sz val="10"/>
        <color theme="1"/>
        <rFont val="Arial"/>
        <family val="2"/>
      </rPr>
      <t xml:space="preserve">Marzo 2026: </t>
    </r>
    <r>
      <rPr>
        <sz val="10"/>
        <color theme="1"/>
        <rFont val="Arial"/>
        <family val="2"/>
      </rPr>
      <t xml:space="preserve">Pendiente valoración de las evidencias por parte de la Contraloría Distrital de Medellín.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</si>
  <si>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Estan pendientes las evidencias de las acciones por parte de los responsables del cumplimiento.
</t>
    </r>
    <r>
      <rPr>
        <b/>
        <sz val="10"/>
        <color theme="1"/>
        <rFont val="Arial"/>
        <family val="2"/>
      </rPr>
      <t>Diciembre 2025:</t>
    </r>
    <r>
      <rPr>
        <sz val="10"/>
        <color theme="1"/>
        <rFont val="Arial"/>
        <family val="2"/>
      </rPr>
      <t xml:space="preserve"> Estan pendientes las evidencias de las acciones por parte de los responsables del cumplimiento.
</t>
    </r>
    <r>
      <rPr>
        <b/>
        <sz val="10"/>
        <color theme="1"/>
        <rFont val="Arial"/>
        <family val="2"/>
      </rPr>
      <t xml:space="preserve">
Enero 2026:</t>
    </r>
    <r>
      <rPr>
        <sz val="10"/>
        <color theme="1"/>
        <rFont val="Arial"/>
        <family val="2"/>
      </rPr>
      <t xml:space="preserve"> Pendiente valoración de las evidencias por parte de la Contraloría Distrital de Medellín.
</t>
    </r>
    <r>
      <rPr>
        <b/>
        <sz val="10"/>
        <color theme="1"/>
        <rFont val="Arial"/>
        <family val="2"/>
      </rPr>
      <t>Febrero 2026:</t>
    </r>
    <r>
      <rPr>
        <sz val="10"/>
        <color theme="1"/>
        <rFont val="Arial"/>
        <family val="2"/>
      </rPr>
      <t xml:space="preserve"> Pendiente completar la evidencia de la acción de mejora en el SGI Almera.
</t>
    </r>
    <r>
      <rPr>
        <b/>
        <sz val="10"/>
        <color theme="1"/>
        <rFont val="Arial"/>
        <family val="2"/>
      </rPr>
      <t>Marzo 2026:</t>
    </r>
    <r>
      <rPr>
        <sz val="10"/>
        <color theme="1"/>
        <rFont val="Arial"/>
        <family val="2"/>
      </rPr>
      <t xml:space="preserve"> Pendiente completar la evidencia de la acción de mejora en el SGI Almera.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</si>
  <si>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Estan pendientes las evidencias de las acciones por parte de los responsables del cumplimiento.
</t>
    </r>
    <r>
      <rPr>
        <b/>
        <sz val="10"/>
        <color theme="1"/>
        <rFont val="Arial"/>
        <family val="2"/>
      </rPr>
      <t>Diciembre 2025:</t>
    </r>
    <r>
      <rPr>
        <sz val="10"/>
        <color theme="1"/>
        <rFont val="Arial"/>
        <family val="2"/>
      </rPr>
      <t xml:space="preserve"> Estan pendientes las evidencias de las acciones por parte de los responsables del cumplimiento.
</t>
    </r>
    <r>
      <rPr>
        <b/>
        <sz val="10"/>
        <color theme="1"/>
        <rFont val="Arial"/>
        <family val="2"/>
      </rPr>
      <t xml:space="preserve">Enero 2026: </t>
    </r>
    <r>
      <rPr>
        <sz val="10"/>
        <color theme="1"/>
        <rFont val="Arial"/>
        <family val="2"/>
      </rPr>
      <t xml:space="preserve">Pendiente valoración de las evidencias por parte de la Contraloría Distrital de Medellín.
</t>
    </r>
    <r>
      <rPr>
        <b/>
        <sz val="10"/>
        <color theme="1"/>
        <rFont val="Arial"/>
        <family val="2"/>
      </rPr>
      <t>Febrero 2026</t>
    </r>
    <r>
      <rPr>
        <sz val="10"/>
        <color theme="1"/>
        <rFont val="Arial"/>
        <family val="2"/>
      </rPr>
      <t xml:space="preserve">: Pendiente valoración de las evidencias por parte de la Contraloría Distrital de Medellín.
</t>
    </r>
    <r>
      <rPr>
        <b/>
        <sz val="10"/>
        <color theme="1"/>
        <rFont val="Arial"/>
        <family val="2"/>
      </rPr>
      <t xml:space="preserve">
Marzo 2026:</t>
    </r>
    <r>
      <rPr>
        <sz val="10"/>
        <color theme="1"/>
        <rFont val="Arial"/>
        <family val="2"/>
      </rPr>
      <t xml:space="preserve"> Pendiente valoración de las evidencias por parte de la Contraloría Distrital de Medellín.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</si>
  <si>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Estan pendientes las evidencias de las acciones por parte de los responsables del cumplimiento.
</t>
    </r>
    <r>
      <rPr>
        <b/>
        <sz val="10"/>
        <color theme="1"/>
        <rFont val="Arial"/>
        <family val="2"/>
      </rPr>
      <t xml:space="preserve">
Diciembre 2025:</t>
    </r>
    <r>
      <rPr>
        <sz val="10"/>
        <color theme="1"/>
        <rFont val="Arial"/>
        <family val="2"/>
      </rPr>
      <t xml:space="preserve"> Estan pendientes las evidencias de las acciones por parte de los responsables del cumplimiento.
</t>
    </r>
    <r>
      <rPr>
        <b/>
        <sz val="10"/>
        <color theme="1"/>
        <rFont val="Arial"/>
        <family val="2"/>
      </rPr>
      <t>Enero 2026:</t>
    </r>
    <r>
      <rPr>
        <sz val="10"/>
        <color theme="1"/>
        <rFont val="Arial"/>
        <family val="2"/>
      </rPr>
      <t xml:space="preserve"> Estan pendientes las evidencias de las acciones por parte de los responsables del cumplimiento.
</t>
    </r>
    <r>
      <rPr>
        <b/>
        <sz val="10"/>
        <color theme="1"/>
        <rFont val="Arial"/>
        <family val="2"/>
      </rPr>
      <t>Febrero 2026:</t>
    </r>
    <r>
      <rPr>
        <sz val="10"/>
        <color theme="1"/>
        <rFont val="Arial"/>
        <family val="2"/>
      </rPr>
      <t xml:space="preserve"> Avance de la accion de mejora acorde al plazo de cumplimiento.
</t>
    </r>
    <r>
      <rPr>
        <b/>
        <sz val="10"/>
        <color theme="1"/>
        <rFont val="Arial"/>
        <family val="2"/>
      </rPr>
      <t>Marzo 2026:</t>
    </r>
    <r>
      <rPr>
        <sz val="10"/>
        <color theme="1"/>
        <rFont val="Arial"/>
        <family val="2"/>
      </rPr>
      <t xml:space="preserve"> Avance de la accion de mejora acorde al plazo de cumplimiento.
</t>
    </r>
    <r>
      <rPr>
        <b/>
        <sz val="10"/>
        <color theme="1"/>
        <rFont val="Arial"/>
        <family val="2"/>
      </rPr>
      <t>Abril 2026: E</t>
    </r>
    <r>
      <rPr>
        <sz val="10"/>
        <color theme="1"/>
        <rFont val="Arial"/>
        <family val="2"/>
      </rPr>
      <t xml:space="preserve">videncia de avance de la accion de mejora de acuerdo con el plazo de cumplimiento.
</t>
    </r>
    <r>
      <rPr>
        <b/>
        <sz val="10"/>
        <color theme="1"/>
        <rFont val="Arial"/>
        <family val="2"/>
      </rPr>
      <t xml:space="preserve">Mayo 2026: </t>
    </r>
    <r>
      <rPr>
        <sz val="10"/>
        <color theme="1"/>
        <rFont val="Arial"/>
        <family val="2"/>
      </rPr>
      <t xml:space="preserve">Avance de la accion de mejora acorde al plazo de cumplimiento.
</t>
    </r>
    <r>
      <rPr>
        <b/>
        <sz val="10"/>
        <color theme="1"/>
        <rFont val="Arial"/>
        <family val="2"/>
      </rPr>
      <t xml:space="preserve">
Junio 2026: </t>
    </r>
    <r>
      <rPr>
        <sz val="10"/>
        <color theme="1"/>
        <rFont val="Arial"/>
        <family val="2"/>
      </rPr>
      <t>Avance de la accion de mejora acorde al plazo de cumplimiento.</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</si>
  <si>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Estan pendientes las evidencias de las acciones por parte de los responsables del cumplimiento.
</t>
    </r>
    <r>
      <rPr>
        <b/>
        <sz val="10"/>
        <color theme="1"/>
        <rFont val="Arial"/>
        <family val="2"/>
      </rPr>
      <t>Diciembre 2025:</t>
    </r>
    <r>
      <rPr>
        <sz val="10"/>
        <color theme="1"/>
        <rFont val="Arial"/>
        <family val="2"/>
      </rPr>
      <t xml:space="preserve"> Pendiente valoración de las evidencias por parte de la Contraloría Distrital de Medellín.
</t>
    </r>
    <r>
      <rPr>
        <b/>
        <sz val="10"/>
        <color theme="1"/>
        <rFont val="Arial"/>
        <family val="2"/>
      </rPr>
      <t>Enero 2026</t>
    </r>
    <r>
      <rPr>
        <sz val="10"/>
        <color theme="1"/>
        <rFont val="Arial"/>
        <family val="2"/>
      </rPr>
      <t xml:space="preserve">: Pendiente valoración de las evidencias por parte de la Contraloría Distrital de Medellín.
</t>
    </r>
    <r>
      <rPr>
        <b/>
        <sz val="10"/>
        <color theme="1"/>
        <rFont val="Arial"/>
        <family val="2"/>
      </rPr>
      <t xml:space="preserve">
Febrero 2026: </t>
    </r>
    <r>
      <rPr>
        <sz val="10"/>
        <color theme="1"/>
        <rFont val="Arial"/>
        <family val="2"/>
      </rPr>
      <t xml:space="preserve">Pendiente valoración de las evidencias por parte de la Contraloría Distrital de Medellín.
</t>
    </r>
    <r>
      <rPr>
        <b/>
        <sz val="10"/>
        <color theme="1"/>
        <rFont val="Arial"/>
        <family val="2"/>
      </rPr>
      <t>Marzo 2026:</t>
    </r>
    <r>
      <rPr>
        <sz val="10"/>
        <color theme="1"/>
        <rFont val="Arial"/>
        <family val="2"/>
      </rPr>
      <t xml:space="preserve"> Pendiente valoración de las evidencias por parte de la Contraloría Distrital de Medellín.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Mayo 2026</t>
    </r>
    <r>
      <rPr>
        <sz val="10"/>
        <color theme="1"/>
        <rFont val="Arial"/>
        <family val="2"/>
      </rPr>
      <t xml:space="preserve">: Pendiente valoración de las evidencias por parte de la Contraloría Distrital de Medellín.
</t>
    </r>
    <r>
      <rPr>
        <b/>
        <sz val="10"/>
        <color theme="1"/>
        <rFont val="Arial"/>
        <family val="2"/>
      </rPr>
      <t>Junio 2026</t>
    </r>
    <r>
      <rPr>
        <sz val="10"/>
        <color theme="1"/>
        <rFont val="Arial"/>
        <family val="2"/>
      </rPr>
      <t>: Pendiente valoración de las evidencias por parte de la Contraloría Distrital de Medellín.</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</si>
  <si>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Los responsables han suministrado evidencias del avance de las acciones.
</t>
    </r>
    <r>
      <rPr>
        <b/>
        <sz val="10"/>
        <color theme="1"/>
        <rFont val="Arial"/>
        <family val="2"/>
      </rPr>
      <t>Diciembre 2025:</t>
    </r>
    <r>
      <rPr>
        <sz val="10"/>
        <color theme="1"/>
        <rFont val="Arial"/>
        <family val="2"/>
      </rPr>
      <t xml:space="preserve"> Pendiente continuar con el suministro de evidencias por parte de los responsables del cumplimiento.
</t>
    </r>
    <r>
      <rPr>
        <b/>
        <sz val="10"/>
        <color theme="1"/>
        <rFont val="Arial"/>
        <family val="2"/>
      </rPr>
      <t xml:space="preserve">
Enero 2026:</t>
    </r>
    <r>
      <rPr>
        <sz val="10"/>
        <color theme="1"/>
        <rFont val="Arial"/>
        <family val="2"/>
      </rPr>
      <t xml:space="preserve"> Pendiente continuar con el suministro de evidencias por parte de los responsables del cumplimiento.
</t>
    </r>
    <r>
      <rPr>
        <b/>
        <sz val="10"/>
        <color theme="1"/>
        <rFont val="Arial"/>
        <family val="2"/>
      </rPr>
      <t>Febrero 2026</t>
    </r>
    <r>
      <rPr>
        <sz val="10"/>
        <color theme="1"/>
        <rFont val="Arial"/>
        <family val="2"/>
      </rPr>
      <t xml:space="preserve">: Pendiente continuar con el suministro de evidencias por parte de los responsables del cumplimiento.
</t>
    </r>
    <r>
      <rPr>
        <b/>
        <sz val="10"/>
        <color theme="1"/>
        <rFont val="Arial"/>
        <family val="2"/>
      </rPr>
      <t xml:space="preserve">Marzo 2026: </t>
    </r>
    <r>
      <rPr>
        <sz val="10"/>
        <color theme="1"/>
        <rFont val="Arial"/>
        <family val="2"/>
      </rPr>
      <t xml:space="preserve">Pendiente valoración de las evidencias por parte de la Contraloría Distrital de Medellín.
</t>
    </r>
    <r>
      <rPr>
        <b/>
        <sz val="10"/>
        <color theme="1"/>
        <rFont val="Arial"/>
        <family val="2"/>
      </rPr>
      <t>Abril 2026</t>
    </r>
    <r>
      <rPr>
        <sz val="10"/>
        <color theme="1"/>
        <rFont val="Arial"/>
        <family val="2"/>
      </rPr>
      <t xml:space="preserve">: Pendiente valoración de las evidencias por parte de la Contraloría Distrital de Medellín.
</t>
    </r>
    <r>
      <rPr>
        <b/>
        <sz val="10"/>
        <color theme="1"/>
        <rFont val="Arial"/>
        <family val="2"/>
      </rPr>
      <t xml:space="preserve">Mayo 2026: </t>
    </r>
    <r>
      <rPr>
        <sz val="10"/>
        <color theme="1"/>
        <rFont val="Arial"/>
        <family val="2"/>
      </rPr>
      <t xml:space="preserve">Pendiente valoración de las evidencias por parte de la Contraloría Distrital de Medellín.
</t>
    </r>
    <r>
      <rPr>
        <b/>
        <sz val="10"/>
        <color theme="1"/>
        <rFont val="Arial"/>
        <family val="2"/>
      </rPr>
      <t>Junio 2026</t>
    </r>
    <r>
      <rPr>
        <sz val="10"/>
        <color theme="1"/>
        <rFont val="Arial"/>
        <family val="2"/>
      </rPr>
      <t>: Pendiente valoración de las evidencias por parte de la Contraloría Distrital de Medellín.</t>
    </r>
  </si>
  <si>
    <r>
      <rPr>
        <b/>
        <sz val="10"/>
        <rFont val="Arial"/>
        <family val="2"/>
      </rPr>
      <t>Octubre 2025:</t>
    </r>
    <r>
      <rPr>
        <sz val="10"/>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rFont val="Arial"/>
        <family val="2"/>
      </rPr>
      <t>Noviembre 2025:</t>
    </r>
    <r>
      <rPr>
        <sz val="10"/>
        <rFont val="Arial"/>
        <family val="2"/>
      </rPr>
      <t xml:space="preserve"> Los responsables han suministrado evidencias del avance de las acciones.
</t>
    </r>
    <r>
      <rPr>
        <b/>
        <sz val="10"/>
        <rFont val="Arial"/>
        <family val="2"/>
      </rPr>
      <t>Diciembre 2025:</t>
    </r>
    <r>
      <rPr>
        <sz val="10"/>
        <rFont val="Arial"/>
        <family val="2"/>
      </rPr>
      <t xml:space="preserve"> Los responsables han suministrado evidencias del avance de las acciones.
</t>
    </r>
    <r>
      <rPr>
        <b/>
        <sz val="10"/>
        <rFont val="Arial"/>
        <family val="2"/>
      </rPr>
      <t>Enero 2026</t>
    </r>
    <r>
      <rPr>
        <sz val="10"/>
        <rFont val="Arial"/>
        <family val="2"/>
      </rPr>
      <t xml:space="preserve">: Los responsables han suministrado evidencias del avance de las acciones.
</t>
    </r>
    <r>
      <rPr>
        <b/>
        <sz val="10"/>
        <rFont val="Arial"/>
        <family val="2"/>
      </rPr>
      <t xml:space="preserve">
Febrero 2026: </t>
    </r>
    <r>
      <rPr>
        <sz val="10"/>
        <rFont val="Arial"/>
        <family val="2"/>
      </rPr>
      <t xml:space="preserve">Los responsables han suministrado evidencias del avance de las acciones.
</t>
    </r>
    <r>
      <rPr>
        <b/>
        <sz val="10"/>
        <rFont val="Arial"/>
        <family val="2"/>
      </rPr>
      <t>Marzo 2026:</t>
    </r>
    <r>
      <rPr>
        <sz val="10"/>
        <rFont val="Arial"/>
        <family val="2"/>
      </rPr>
      <t xml:space="preserve"> Los responsables han suministrado evidencias del avance de las acciones acorde al plazo
</t>
    </r>
    <r>
      <rPr>
        <b/>
        <sz val="10"/>
        <rFont val="Arial"/>
        <family val="2"/>
      </rPr>
      <t>Abril 2026</t>
    </r>
    <r>
      <rPr>
        <sz val="10"/>
        <rFont val="Arial"/>
        <family val="2"/>
      </rPr>
      <t xml:space="preserve">: Los responsables han suministrado evidencias del avance de las acciones acorde al plazo
</t>
    </r>
    <r>
      <rPr>
        <b/>
        <sz val="10"/>
        <rFont val="Arial"/>
        <family val="2"/>
      </rPr>
      <t>Mayo 2026:</t>
    </r>
    <r>
      <rPr>
        <sz val="10"/>
        <rFont val="Arial"/>
        <family val="2"/>
      </rPr>
      <t xml:space="preserve"> Los responsables han suministrado evidencias del avance de las acciones acorde al plazo
</t>
    </r>
    <r>
      <rPr>
        <b/>
        <sz val="10"/>
        <rFont val="Arial"/>
        <family val="2"/>
      </rPr>
      <t xml:space="preserve">
Junio 2026:</t>
    </r>
    <r>
      <rPr>
        <sz val="10"/>
        <rFont val="Arial"/>
        <family val="2"/>
      </rPr>
      <t xml:space="preserve"> Los responsables han suministrado evidencias del avance de las acciones acorde al plazo</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</si>
  <si>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 xml:space="preserve">Noviembre 2025: </t>
    </r>
    <r>
      <rPr>
        <sz val="10"/>
        <color theme="1"/>
        <rFont val="Arial"/>
        <family val="2"/>
      </rPr>
      <t xml:space="preserve">Pendiente evidencias de avance de la acción de mejora por parte de los responsables del cumplimiento.
</t>
    </r>
    <r>
      <rPr>
        <b/>
        <sz val="10"/>
        <color theme="1"/>
        <rFont val="Arial"/>
        <family val="2"/>
      </rPr>
      <t xml:space="preserve">Diciembre 2025: </t>
    </r>
    <r>
      <rPr>
        <sz val="10"/>
        <color theme="1"/>
        <rFont val="Arial"/>
        <family val="2"/>
      </rPr>
      <t xml:space="preserve">Los responsables del cumplimiento presentan avance de evidencias de  las acciones de  mejora.
</t>
    </r>
    <r>
      <rPr>
        <b/>
        <sz val="10"/>
        <color theme="1"/>
        <rFont val="Arial"/>
        <family val="2"/>
      </rPr>
      <t>Enero 2026:</t>
    </r>
    <r>
      <rPr>
        <sz val="10"/>
        <color theme="1"/>
        <rFont val="Arial"/>
        <family val="2"/>
      </rPr>
      <t xml:space="preserve"> Los responsables han suministrado evidencias del avance de las acciones.
</t>
    </r>
    <r>
      <rPr>
        <b/>
        <sz val="10"/>
        <color theme="1"/>
        <rFont val="Arial"/>
        <family val="2"/>
      </rPr>
      <t xml:space="preserve">
Febrero 2026: </t>
    </r>
    <r>
      <rPr>
        <sz val="10"/>
        <color theme="1"/>
        <rFont val="Arial"/>
        <family val="2"/>
      </rPr>
      <t xml:space="preserve">Los responsables han suministrado evidencias del avance de las acciones.
</t>
    </r>
    <r>
      <rPr>
        <b/>
        <sz val="10"/>
        <color theme="1"/>
        <rFont val="Arial"/>
        <family val="2"/>
      </rPr>
      <t>Marzo 2026:</t>
    </r>
    <r>
      <rPr>
        <sz val="10"/>
        <color theme="1"/>
        <rFont val="Arial"/>
        <family val="2"/>
      </rPr>
      <t xml:space="preserve"> Los responsables han suministrado evidencias del avance de las acciones acorde al plazo
</t>
    </r>
    <r>
      <rPr>
        <b/>
        <sz val="10"/>
        <color theme="1"/>
        <rFont val="Arial"/>
        <family val="2"/>
      </rPr>
      <t>Abril 2026:</t>
    </r>
    <r>
      <rPr>
        <sz val="10"/>
        <color theme="1"/>
        <rFont val="Arial"/>
        <family val="2"/>
      </rPr>
      <t xml:space="preserve"> Los responsables han suministrado evidencias del avance de las acciones acorde al plazo
</t>
    </r>
    <r>
      <rPr>
        <b/>
        <sz val="10"/>
        <color theme="1"/>
        <rFont val="Arial"/>
        <family val="2"/>
      </rPr>
      <t>Mayo 2026</t>
    </r>
    <r>
      <rPr>
        <sz val="10"/>
        <color theme="1"/>
        <rFont val="Arial"/>
        <family val="2"/>
      </rPr>
      <t xml:space="preserve">: Los responsables han suministrado evidencias del avance de las acciones acorde al plazo
</t>
    </r>
    <r>
      <rPr>
        <b/>
        <sz val="10"/>
        <color theme="1"/>
        <rFont val="Arial"/>
        <family val="2"/>
      </rPr>
      <t>Junio 2026:</t>
    </r>
    <r>
      <rPr>
        <sz val="10"/>
        <color theme="1"/>
        <rFont val="Arial"/>
        <family val="2"/>
      </rPr>
      <t xml:space="preserve"> Los responsables han suministrado evidencias del avance de las acciones acorde al plazo</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</si>
  <si>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Pendiente avance de las evidencias de las acciones por parte de los reponsables del cumplimiento.
</t>
    </r>
    <r>
      <rPr>
        <b/>
        <sz val="10"/>
        <color theme="1"/>
        <rFont val="Arial"/>
        <family val="2"/>
      </rPr>
      <t xml:space="preserve">
Diciembre 2025</t>
    </r>
    <r>
      <rPr>
        <sz val="10"/>
        <color theme="1"/>
        <rFont val="Arial"/>
        <family val="2"/>
      </rPr>
      <t xml:space="preserve">: Pendiente avance de las evidencias de las acciones por parte de los reponsables del cumplimiento.
</t>
    </r>
    <r>
      <rPr>
        <b/>
        <sz val="10"/>
        <color theme="1"/>
        <rFont val="Arial"/>
        <family val="2"/>
      </rPr>
      <t xml:space="preserve">
Enero 2026:</t>
    </r>
    <r>
      <rPr>
        <sz val="10"/>
        <color theme="1"/>
        <rFont val="Arial"/>
        <family val="2"/>
      </rPr>
      <t xml:space="preserve"> Los responsables han suministrado evidencias del avance de las acciones.
</t>
    </r>
    <r>
      <rPr>
        <b/>
        <sz val="10"/>
        <color theme="1"/>
        <rFont val="Arial"/>
        <family val="2"/>
      </rPr>
      <t xml:space="preserve">Febrero 2026: </t>
    </r>
    <r>
      <rPr>
        <sz val="10"/>
        <color theme="1"/>
        <rFont val="Arial"/>
        <family val="2"/>
      </rPr>
      <t xml:space="preserve">Los responsables han suministrado evidencias del avance de las acciones.
</t>
    </r>
    <r>
      <rPr>
        <b/>
        <sz val="10"/>
        <color theme="1"/>
        <rFont val="Arial"/>
        <family val="2"/>
      </rPr>
      <t>Marzo 2026</t>
    </r>
    <r>
      <rPr>
        <sz val="10"/>
        <color theme="1"/>
        <rFont val="Arial"/>
        <family val="2"/>
      </rPr>
      <t xml:space="preserve">: Los responsables han suministrado evidencias del avance de las acciones.
</t>
    </r>
    <r>
      <rPr>
        <b/>
        <sz val="10"/>
        <color theme="1"/>
        <rFont val="Arial"/>
        <family val="2"/>
      </rPr>
      <t>Abril 2026</t>
    </r>
    <r>
      <rPr>
        <sz val="10"/>
        <color theme="1"/>
        <rFont val="Arial"/>
        <family val="2"/>
      </rPr>
      <t xml:space="preserve">: Los responsables han suministrado evidencias del avance de las acciones, de acuerdo con el plazo de cumplimiento de las mismas.
</t>
    </r>
    <r>
      <rPr>
        <b/>
        <sz val="10"/>
        <color theme="1"/>
        <rFont val="Arial"/>
        <family val="2"/>
      </rPr>
      <t>Mayo 2026:</t>
    </r>
    <r>
      <rPr>
        <sz val="10"/>
        <color theme="1"/>
        <rFont val="Arial"/>
        <family val="2"/>
      </rPr>
      <t xml:space="preserve"> Los responsables han suministrado evidencias del avance de las acciones.
</t>
    </r>
    <r>
      <rPr>
        <b/>
        <sz val="10"/>
        <color theme="1"/>
        <rFont val="Arial"/>
        <family val="2"/>
      </rPr>
      <t xml:space="preserve">
Junio 2026</t>
    </r>
    <r>
      <rPr>
        <sz val="10"/>
        <color theme="1"/>
        <rFont val="Arial"/>
        <family val="2"/>
      </rPr>
      <t>: Los responsables han suministrado evidencias del avance de las acciones.</t>
    </r>
  </si>
  <si>
    <r>
      <rPr>
        <b/>
        <sz val="10"/>
        <color theme="1"/>
        <rFont val="Arial"/>
        <family val="2"/>
      </rPr>
      <t>Octubre 2025:</t>
    </r>
    <r>
      <rPr>
        <sz val="10"/>
        <color theme="1"/>
        <rFont val="Arial"/>
        <family val="2"/>
      </rPr>
      <t xml:space="preserve"> Esta acción es producto de la instrucción dada por la Contraloría Distrital de Medellín en el Informe Definitivo de las Auditoría Financiera, de Gestión y Resultados vigencia 2024 y mas específico en la hoja de trabajo enviada por este ente de control, en el que solicitan replantear las acciones que quedaron abiertas dentro del informe definitivo de la Auditoría Vigencia 2024. A partir de este mes quedan las nuevas acciones y en el seguimiento de septiembre de 2025 quedaron las anteriores.
Lo anterior quedó plasmado en el PMU de la Contraloría Distrital de Medellín, publicado en gestión y transparente el pasado 7 de octubre de 2025.
</t>
    </r>
    <r>
      <rPr>
        <b/>
        <sz val="10"/>
        <color theme="1"/>
        <rFont val="Arial"/>
        <family val="2"/>
      </rPr>
      <t>Noviembre 2025:</t>
    </r>
    <r>
      <rPr>
        <sz val="10"/>
        <color theme="1"/>
        <rFont val="Arial"/>
        <family val="2"/>
      </rPr>
      <t xml:space="preserve"> Pendiente avance de las evidencias de las acciones por parte de los reponsables del cumplimiento.
</t>
    </r>
    <r>
      <rPr>
        <b/>
        <sz val="10"/>
        <color theme="1"/>
        <rFont val="Arial"/>
        <family val="2"/>
      </rPr>
      <t xml:space="preserve">
Diciembre 2025: </t>
    </r>
    <r>
      <rPr>
        <sz val="10"/>
        <color theme="1"/>
        <rFont val="Arial"/>
        <family val="2"/>
      </rPr>
      <t xml:space="preserve">Pendiente avance de las evidencias de las acciones por parte de los reponsables del cumplimiento.
</t>
    </r>
    <r>
      <rPr>
        <b/>
        <sz val="10"/>
        <color theme="1"/>
        <rFont val="Arial"/>
        <family val="2"/>
      </rPr>
      <t xml:space="preserve">Enero 2026: </t>
    </r>
    <r>
      <rPr>
        <sz val="10"/>
        <color theme="1"/>
        <rFont val="Arial"/>
        <family val="2"/>
      </rPr>
      <t xml:space="preserve">Estan pendientes las evidencias de las acciones en el SGI Almera, por parte de los responsables del cumplimiento.
</t>
    </r>
    <r>
      <rPr>
        <b/>
        <sz val="10"/>
        <color theme="1"/>
        <rFont val="Arial"/>
        <family val="2"/>
      </rPr>
      <t>Febrero 2026</t>
    </r>
    <r>
      <rPr>
        <sz val="10"/>
        <color theme="1"/>
        <rFont val="Arial"/>
        <family val="2"/>
      </rPr>
      <t xml:space="preserve">: Estan pendientes las evidencias de las acciones en el SGI Almera, por parte de los responsables del cumplimiento.
</t>
    </r>
    <r>
      <rPr>
        <b/>
        <sz val="10"/>
        <color theme="1"/>
        <rFont val="Arial"/>
        <family val="2"/>
      </rPr>
      <t>Marzo 2026:</t>
    </r>
    <r>
      <rPr>
        <sz val="10"/>
        <color theme="1"/>
        <rFont val="Arial"/>
        <family val="2"/>
      </rPr>
      <t xml:space="preserve"> Estan pendientes las evidencias de las acciones en el SGI Almera, por parte de los responsables del cumplimiento.
</t>
    </r>
    <r>
      <rPr>
        <b/>
        <sz val="10"/>
        <color theme="1"/>
        <rFont val="Arial"/>
        <family val="2"/>
      </rPr>
      <t>Abril 2026:</t>
    </r>
    <r>
      <rPr>
        <sz val="10"/>
        <color theme="1"/>
        <rFont val="Arial"/>
        <family val="2"/>
      </rPr>
      <t xml:space="preserve"> Pendiente completar las evidencias en el SGI Almera, por parte de los responsables del cumplimiento.
</t>
    </r>
    <r>
      <rPr>
        <b/>
        <sz val="10"/>
        <color theme="1"/>
        <rFont val="Arial"/>
        <family val="2"/>
      </rPr>
      <t xml:space="preserve">Mayo 2026: </t>
    </r>
    <r>
      <rPr>
        <sz val="10"/>
        <color theme="1"/>
        <rFont val="Arial"/>
        <family val="2"/>
      </rPr>
      <t xml:space="preserve">Pendiente completar las evidencias en el SGI Almera, por parte de los responsables del cumplimiento.
</t>
    </r>
    <r>
      <rPr>
        <b/>
        <sz val="10"/>
        <color theme="1"/>
        <rFont val="Arial"/>
        <family val="2"/>
      </rPr>
      <t>Junio 2026:</t>
    </r>
    <r>
      <rPr>
        <sz val="10"/>
        <color theme="1"/>
        <rFont val="Arial"/>
        <family val="2"/>
      </rPr>
      <t xml:space="preserve"> Pendiente valoración de las evidencias por parte de la Contraloría Distrital de Medellín.
</t>
    </r>
  </si>
  <si>
    <t>Período Fiscal: 2026</t>
  </si>
  <si>
    <t>Henry Darío Muñoz Montoya (Jefe Oficina de Control Interno y Evaluación)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</si>
</sst>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 _€_-;\-* #,##0.00\ _€_-;_-* &quot;-&quot;??\ _€_-;_-@_-"/>
    <numFmt numFmtId="165" formatCode="_(* #,##0.00_);_(* \(#,##0.00\);_(* &quot;-&quot;??_);_(@_)"/>
    <numFmt numFmtId="166" formatCode="_ &quot;$&quot;\ * #,##0.00_ ;_ &quot;$&quot;\ * \-#,##0.00_ ;_ &quot;$&quot;\ * &quot;-&quot;??_ ;_ @_ "/>
    <numFmt numFmtId="167" formatCode="_ * #,##0.00_ ;_ * \-#,##0.00_ ;_ * &quot;-&quot;??_ ;_ @_ "/>
    <numFmt numFmtId="168" formatCode="_ [$€-2]\ * #,##0.00_ ;_ [$€-2]\ * \-#,##0.00_ ;_ [$€-2]\ * &quot;-&quot;??_ "/>
    <numFmt numFmtId="169" formatCode="_-* #,##0.00\ [$€]_-;\-* #,##0.00\ [$€]_-;_-* &quot;-&quot;??\ [$€]_-;_-@_-"/>
    <numFmt numFmtId="170" formatCode="_(* #,##0_);_(* \(#,##0\);_(* &quot;-&quot;??_);_(@_)"/>
    <numFmt numFmtId="171" formatCode="yyyy\-mm\-dd;@"/>
    <numFmt numFmtId="172" formatCode="dd/mm/yy;@"/>
    <numFmt numFmtId="173" formatCode="0.0%"/>
  </numFmts>
  <fonts count="84" x14ac:knownFonts="1">
    <font>
      <sz val="10"/>
      <name val="Arial"/>
    </font>
    <font>
      <sz val="10"/>
      <name val="Arial"/>
      <family val="2"/>
    </font>
    <font>
      <b/>
      <sz val="10"/>
      <name val="Arial"/>
      <family val="2"/>
    </font>
    <font>
      <sz val="8"/>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MS Sans Serif"/>
      <family val="2"/>
    </font>
    <font>
      <u/>
      <sz val="9"/>
      <color indexed="12"/>
      <name val="Arial"/>
      <family val="2"/>
    </font>
    <font>
      <sz val="11"/>
      <color theme="1"/>
      <name val="Calibri"/>
      <family val="2"/>
      <scheme val="minor"/>
    </font>
    <font>
      <sz val="12"/>
      <color theme="1"/>
      <name val="Calibri"/>
      <family val="2"/>
      <scheme val="minor"/>
    </font>
    <font>
      <b/>
      <sz val="9"/>
      <name val="Arial"/>
      <family val="2"/>
    </font>
    <font>
      <sz val="10"/>
      <name val="Arial"/>
      <family val="2"/>
    </font>
    <font>
      <b/>
      <sz val="12"/>
      <name val="Century Gothic"/>
      <family val="2"/>
    </font>
    <font>
      <sz val="12"/>
      <name val="Century Gothic"/>
      <family val="2"/>
    </font>
    <font>
      <b/>
      <sz val="12"/>
      <color rgb="FF000000"/>
      <name val="Century Gothic"/>
      <family val="2"/>
    </font>
    <font>
      <sz val="12"/>
      <color rgb="FF000000"/>
      <name val="Century Gothic"/>
      <family val="2"/>
    </font>
    <font>
      <b/>
      <sz val="12"/>
      <color rgb="FFFF0000"/>
      <name val="Century Gothic"/>
      <family val="2"/>
    </font>
    <font>
      <sz val="12"/>
      <color theme="1"/>
      <name val="Century Gothic"/>
      <family val="2"/>
    </font>
    <font>
      <sz val="12"/>
      <color rgb="FFFF0000"/>
      <name val="Century Gothic"/>
      <family val="2"/>
    </font>
    <font>
      <b/>
      <sz val="11"/>
      <name val="Century Gothic"/>
      <family val="2"/>
    </font>
    <font>
      <sz val="11"/>
      <name val="Century Gothic"/>
      <family val="2"/>
    </font>
    <font>
      <sz val="10"/>
      <name val="Century Gothic"/>
      <family val="2"/>
    </font>
    <font>
      <b/>
      <sz val="10"/>
      <name val="Century Gothic"/>
      <family val="2"/>
    </font>
    <font>
      <sz val="9"/>
      <name val="Century Gothic"/>
      <family val="2"/>
    </font>
    <font>
      <sz val="9"/>
      <color theme="1"/>
      <name val="Century Gothic"/>
      <family val="2"/>
    </font>
    <font>
      <sz val="9"/>
      <color rgb="FF1D2228"/>
      <name val="Century Gothic"/>
      <family val="2"/>
    </font>
    <font>
      <sz val="9"/>
      <color rgb="FFFF0000"/>
      <name val="Century Gothic"/>
      <family val="2"/>
    </font>
    <font>
      <sz val="11"/>
      <color theme="1"/>
      <name val="Century Gothic"/>
      <family val="2"/>
    </font>
    <font>
      <b/>
      <sz val="13"/>
      <name val="Century Gothic"/>
      <family val="2"/>
    </font>
    <font>
      <sz val="10"/>
      <color rgb="FFFF0000"/>
      <name val="Century Gothic"/>
      <family val="2"/>
    </font>
    <font>
      <b/>
      <sz val="11"/>
      <color theme="1"/>
      <name val="Century Gothic"/>
      <family val="2"/>
    </font>
    <font>
      <i/>
      <sz val="11"/>
      <color rgb="FFFF0000"/>
      <name val="Century Gothic"/>
      <family val="2"/>
    </font>
    <font>
      <sz val="11"/>
      <color rgb="FF000000"/>
      <name val="Century Gothic"/>
      <family val="2"/>
    </font>
    <font>
      <sz val="8.5"/>
      <color rgb="FF000000"/>
      <name val="Century Gothic"/>
      <family val="2"/>
    </font>
    <font>
      <sz val="9"/>
      <color rgb="FF000000"/>
      <name val="Century Gothic"/>
      <family val="2"/>
    </font>
    <font>
      <b/>
      <sz val="9"/>
      <name val="Century Gothic"/>
      <family val="2"/>
    </font>
    <font>
      <sz val="11"/>
      <color rgb="FF000000"/>
      <name val="Calibri"/>
      <family val="2"/>
    </font>
    <font>
      <b/>
      <sz val="14"/>
      <color rgb="FF000000"/>
      <name val="Century Gothic"/>
      <family val="2"/>
    </font>
    <font>
      <sz val="10"/>
      <color theme="1"/>
      <name val="Arial"/>
      <family val="2"/>
    </font>
    <font>
      <sz val="12"/>
      <name val="Arial"/>
      <family val="2"/>
    </font>
    <font>
      <b/>
      <sz val="12"/>
      <name val="Arial"/>
      <family val="2"/>
    </font>
    <font>
      <b/>
      <sz val="12"/>
      <color theme="1"/>
      <name val="Arial"/>
      <family val="2"/>
    </font>
    <font>
      <b/>
      <sz val="9"/>
      <color theme="1"/>
      <name val="Arial"/>
      <family val="2"/>
    </font>
    <font>
      <sz val="9"/>
      <name val="Arial"/>
      <family val="2"/>
    </font>
    <font>
      <b/>
      <sz val="10"/>
      <color theme="1"/>
      <name val="Arial"/>
      <family val="2"/>
    </font>
    <font>
      <b/>
      <sz val="8"/>
      <name val="Arial"/>
      <family val="2"/>
    </font>
    <font>
      <b/>
      <sz val="8"/>
      <color rgb="FFFF0000"/>
      <name val="Arial"/>
      <family val="2"/>
    </font>
    <font>
      <b/>
      <sz val="8"/>
      <color theme="1"/>
      <name val="Arial"/>
      <family val="2"/>
    </font>
    <font>
      <sz val="9"/>
      <color theme="1"/>
      <name val="Arial"/>
      <family val="2"/>
    </font>
    <font>
      <sz val="9"/>
      <color rgb="FF000000"/>
      <name val="Arial"/>
      <family val="2"/>
    </font>
    <font>
      <i/>
      <sz val="9"/>
      <color theme="1"/>
      <name val="Arial"/>
      <family val="2"/>
    </font>
    <font>
      <b/>
      <sz val="9"/>
      <color rgb="FFC00000"/>
      <name val="Century Gothic"/>
      <family val="2"/>
    </font>
    <font>
      <b/>
      <sz val="9"/>
      <color theme="1"/>
      <name val="Century Gothic"/>
      <family val="2"/>
    </font>
    <font>
      <b/>
      <sz val="9"/>
      <color rgb="FF000000"/>
      <name val="Century Gothic"/>
      <family val="2"/>
    </font>
    <font>
      <i/>
      <sz val="9"/>
      <color rgb="FF000000"/>
      <name val="Century Gothic"/>
      <family val="2"/>
    </font>
    <font>
      <b/>
      <sz val="9"/>
      <color rgb="FFFF0000"/>
      <name val="Century Gothic"/>
      <family val="2"/>
    </font>
    <font>
      <b/>
      <u/>
      <sz val="13"/>
      <name val="Century Gothic"/>
      <family val="2"/>
    </font>
    <font>
      <sz val="11"/>
      <color rgb="FFFF0000"/>
      <name val="Century Gothic"/>
      <family val="2"/>
    </font>
    <font>
      <sz val="10"/>
      <color rgb="FF000000"/>
      <name val="Century Gothic"/>
      <family val="2"/>
    </font>
    <font>
      <sz val="11"/>
      <name val="Arial"/>
      <family val="2"/>
    </font>
    <font>
      <sz val="10"/>
      <color theme="1"/>
      <name val="Century Gothic"/>
      <family val="2"/>
    </font>
    <font>
      <b/>
      <sz val="10"/>
      <color rgb="FF000000"/>
      <name val="Century Gothic"/>
      <family val="2"/>
    </font>
    <font>
      <b/>
      <sz val="10"/>
      <color theme="1"/>
      <name val="Century Gothic"/>
      <family val="2"/>
    </font>
    <font>
      <sz val="10"/>
      <color rgb="FF000000"/>
      <name val="Arial"/>
      <family val="2"/>
    </font>
    <font>
      <i/>
      <sz val="10"/>
      <color theme="1"/>
      <name val="Arial"/>
      <family val="2"/>
    </font>
    <font>
      <b/>
      <i/>
      <sz val="10"/>
      <color theme="1"/>
      <name val="Arial"/>
      <family val="2"/>
    </font>
    <font>
      <sz val="10"/>
      <color rgb="FFFF0000"/>
      <name val="Arial"/>
      <family val="2"/>
    </font>
    <font>
      <b/>
      <sz val="11"/>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rgb="FF000000"/>
      </patternFill>
    </fill>
    <fill>
      <patternFill patternType="solid">
        <fgColor theme="0" tint="-4.9989318521683403E-2"/>
        <bgColor indexed="64"/>
      </patternFill>
    </fill>
    <fill>
      <patternFill patternType="solid">
        <fgColor rgb="FFFFFF00"/>
        <bgColor indexed="64"/>
      </patternFill>
    </fill>
    <fill>
      <patternFill patternType="solid">
        <fgColor theme="7" tint="0.79998168889431442"/>
        <bgColor indexed="64"/>
      </patternFill>
    </fill>
    <fill>
      <patternFill patternType="solid">
        <fgColor rgb="FFCCFFCC"/>
        <bgColor indexed="64"/>
      </patternFill>
    </fill>
    <fill>
      <patternFill patternType="solid">
        <fgColor rgb="FFFF0000"/>
        <bgColor indexed="64"/>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thin">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style="hair">
        <color indexed="64"/>
      </left>
      <right style="hair">
        <color indexed="64"/>
      </right>
      <top style="thin">
        <color indexed="64"/>
      </top>
      <bottom style="thin">
        <color indexed="64"/>
      </bottom>
      <diagonal/>
    </border>
  </borders>
  <cellStyleXfs count="328">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13"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9" fillId="21" borderId="2" applyNumberFormat="0" applyAlignment="0" applyProtection="0"/>
    <xf numFmtId="0" fontId="22"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168" fontId="1"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8" fontId="5" fillId="0" borderId="0" applyFont="0" applyFill="0" applyBorder="0" applyAlignment="0" applyProtection="0"/>
    <xf numFmtId="0" fontId="17" fillId="0" borderId="0" applyNumberFormat="0" applyFill="0" applyBorder="0" applyAlignment="0" applyProtection="0"/>
    <xf numFmtId="0" fontId="7" fillId="4"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23" fillId="0" borderId="0" applyNumberFormat="0" applyFill="0" applyBorder="0" applyAlignment="0" applyProtection="0">
      <alignment vertical="top"/>
      <protection locked="0"/>
    </xf>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2" fillId="7" borderId="1" applyNumberFormat="0" applyAlignment="0" applyProtection="0"/>
    <xf numFmtId="0" fontId="10" fillId="0" borderId="3" applyNumberFormat="0" applyFill="0" applyAlignment="0" applyProtection="0"/>
    <xf numFmtId="165" fontId="5" fillId="0" borderId="0" applyFont="0" applyFill="0" applyBorder="0" applyAlignment="0" applyProtection="0"/>
    <xf numFmtId="0"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0" fontId="4"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167"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5" fillId="0" borderId="0"/>
    <xf numFmtId="0" fontId="5" fillId="0" borderId="0"/>
    <xf numFmtId="0" fontId="25" fillId="0" borderId="0"/>
    <xf numFmtId="0" fontId="5" fillId="0" borderId="0"/>
    <xf numFmtId="0" fontId="5" fillId="0" borderId="0"/>
    <xf numFmtId="0" fontId="5" fillId="0" borderId="0"/>
    <xf numFmtId="0" fontId="25" fillId="0" borderId="0"/>
    <xf numFmtId="0" fontId="5"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5" fillId="23" borderId="7" applyNumberFormat="0" applyFont="0" applyAlignment="0" applyProtection="0"/>
    <xf numFmtId="0" fontId="4" fillId="23" borderId="7" applyNumberFormat="0" applyFont="0" applyAlignment="0" applyProtection="0"/>
    <xf numFmtId="0" fontId="15" fillId="20" borderId="8" applyNumberFormat="0" applyAlignment="0" applyProtection="0"/>
    <xf numFmtId="9" fontId="1"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16" fillId="0" borderId="0" applyNumberFormat="0" applyFill="0" applyBorder="0" applyAlignment="0" applyProtection="0"/>
    <xf numFmtId="0" fontId="27" fillId="23" borderId="7" applyNumberFormat="0" applyFont="0" applyAlignment="0" applyProtection="0"/>
    <xf numFmtId="168" fontId="27" fillId="0" borderId="0" applyFont="0" applyFill="0" applyBorder="0" applyAlignment="0" applyProtection="0"/>
    <xf numFmtId="0" fontId="27" fillId="23" borderId="7" applyNumberFormat="0" applyFon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 fillId="0" borderId="0"/>
    <xf numFmtId="0" fontId="52" fillId="0" borderId="0"/>
  </cellStyleXfs>
  <cellXfs count="593">
    <xf numFmtId="0" fontId="0" fillId="0" borderId="0" xfId="0"/>
    <xf numFmtId="0" fontId="4" fillId="0" borderId="0" xfId="216"/>
    <xf numFmtId="0" fontId="26" fillId="24" borderId="13" xfId="250" applyFont="1" applyFill="1" applyBorder="1" applyAlignment="1">
      <alignment horizontal="center" vertical="center" wrapText="1"/>
    </xf>
    <xf numFmtId="0" fontId="4" fillId="0" borderId="16" xfId="216" applyBorder="1"/>
    <xf numFmtId="0" fontId="4" fillId="0" borderId="17" xfId="216" applyBorder="1"/>
    <xf numFmtId="0" fontId="3" fillId="0" borderId="17" xfId="216" applyFont="1" applyBorder="1"/>
    <xf numFmtId="0" fontId="3" fillId="0" borderId="18" xfId="216" applyFont="1" applyBorder="1"/>
    <xf numFmtId="0" fontId="4" fillId="0" borderId="19" xfId="216" applyBorder="1"/>
    <xf numFmtId="0" fontId="3" fillId="0" borderId="0" xfId="216" applyFont="1"/>
    <xf numFmtId="0" fontId="3" fillId="0" borderId="20" xfId="216" applyFont="1" applyBorder="1"/>
    <xf numFmtId="0" fontId="4" fillId="0" borderId="20" xfId="216" applyBorder="1"/>
    <xf numFmtId="0" fontId="1" fillId="0" borderId="13" xfId="0" applyFont="1" applyBorder="1" applyAlignment="1">
      <alignment horizontal="justify" vertical="center" wrapText="1"/>
    </xf>
    <xf numFmtId="0" fontId="37" fillId="0" borderId="0" xfId="0" applyFont="1" applyAlignment="1">
      <alignment vertical="center"/>
    </xf>
    <xf numFmtId="0" fontId="37" fillId="0" borderId="0" xfId="0" applyFont="1" applyAlignment="1">
      <alignment horizontal="center" vertical="center"/>
    </xf>
    <xf numFmtId="0" fontId="37" fillId="0" borderId="0" xfId="0" applyFont="1" applyAlignment="1">
      <alignment horizontal="center" vertical="center" wrapText="1"/>
    </xf>
    <xf numFmtId="0" fontId="39" fillId="0" borderId="0" xfId="0" applyFont="1"/>
    <xf numFmtId="0" fontId="39" fillId="0" borderId="14" xfId="0" applyFont="1" applyBorder="1"/>
    <xf numFmtId="0" fontId="39" fillId="0" borderId="24" xfId="0" applyFont="1" applyBorder="1"/>
    <xf numFmtId="0" fontId="39" fillId="0" borderId="15" xfId="0" applyFont="1" applyBorder="1"/>
    <xf numFmtId="0" fontId="39" fillId="0" borderId="16" xfId="326" applyFont="1" applyBorder="1" applyAlignment="1">
      <alignment horizontal="left" vertical="top" wrapText="1"/>
    </xf>
    <xf numFmtId="2" fontId="40" fillId="0" borderId="19" xfId="0" applyNumberFormat="1" applyFont="1" applyBorder="1" applyAlignment="1">
      <alignment horizontal="left" vertical="top" wrapText="1"/>
    </xf>
    <xf numFmtId="0" fontId="39" fillId="0" borderId="19" xfId="0" applyFont="1" applyBorder="1" applyAlignment="1">
      <alignment horizontal="left" vertical="top" wrapText="1"/>
    </xf>
    <xf numFmtId="0" fontId="39" fillId="0" borderId="19" xfId="326" applyFont="1" applyBorder="1" applyAlignment="1">
      <alignment horizontal="left" vertical="top" wrapText="1"/>
    </xf>
    <xf numFmtId="2" fontId="39" fillId="0" borderId="19" xfId="0" applyNumberFormat="1" applyFont="1" applyBorder="1" applyAlignment="1">
      <alignment horizontal="left" vertical="top" wrapText="1"/>
    </xf>
    <xf numFmtId="0" fontId="39" fillId="0" borderId="19" xfId="0" applyFont="1" applyBorder="1" applyAlignment="1">
      <alignment horizontal="left" vertical="top"/>
    </xf>
    <xf numFmtId="0" fontId="39" fillId="0" borderId="22" xfId="326" applyFont="1" applyBorder="1" applyAlignment="1">
      <alignment horizontal="left" vertical="center" wrapText="1"/>
    </xf>
    <xf numFmtId="0" fontId="42" fillId="0" borderId="24" xfId="0" applyFont="1" applyBorder="1"/>
    <xf numFmtId="0" fontId="39" fillId="0" borderId="19" xfId="0" applyFont="1" applyBorder="1"/>
    <xf numFmtId="0" fontId="39" fillId="0" borderId="22" xfId="0" applyFont="1" applyBorder="1"/>
    <xf numFmtId="0" fontId="36" fillId="0" borderId="13" xfId="326" applyFont="1" applyBorder="1" applyAlignment="1">
      <alignment horizontal="left" vertical="center" wrapText="1"/>
    </xf>
    <xf numFmtId="0" fontId="36" fillId="0" borderId="13" xfId="326" applyFont="1" applyBorder="1" applyAlignment="1">
      <alignment horizontal="center" vertical="center" wrapText="1"/>
    </xf>
    <xf numFmtId="0" fontId="44" fillId="0" borderId="0" xfId="0" applyFont="1" applyAlignment="1">
      <alignment vertical="center"/>
    </xf>
    <xf numFmtId="173" fontId="28" fillId="25" borderId="28" xfId="0" applyNumberFormat="1" applyFont="1" applyFill="1" applyBorder="1" applyAlignment="1">
      <alignment horizontal="center" vertical="center"/>
    </xf>
    <xf numFmtId="0" fontId="44" fillId="0" borderId="0" xfId="326" applyFont="1" applyAlignment="1">
      <alignment vertical="center"/>
    </xf>
    <xf numFmtId="0" fontId="37" fillId="0" borderId="0" xfId="326" applyFont="1" applyAlignment="1">
      <alignment horizontal="center" vertical="center"/>
    </xf>
    <xf numFmtId="0" fontId="37" fillId="0" borderId="0" xfId="326" applyFont="1" applyAlignment="1">
      <alignment vertical="center"/>
    </xf>
    <xf numFmtId="0" fontId="37" fillId="0" borderId="0" xfId="326" applyFont="1" applyAlignment="1">
      <alignment horizontal="center" vertical="center" wrapText="1"/>
    </xf>
    <xf numFmtId="0" fontId="35" fillId="25" borderId="14" xfId="326" applyFont="1" applyFill="1" applyBorder="1" applyAlignment="1">
      <alignment horizontal="center" vertical="center"/>
    </xf>
    <xf numFmtId="14" fontId="35" fillId="25" borderId="12" xfId="326" applyNumberFormat="1" applyFont="1" applyFill="1" applyBorder="1" applyAlignment="1">
      <alignment horizontal="left" vertical="center"/>
    </xf>
    <xf numFmtId="0" fontId="35" fillId="25" borderId="24" xfId="326" applyFont="1" applyFill="1" applyBorder="1" applyAlignment="1">
      <alignment horizontal="center" vertical="center"/>
    </xf>
    <xf numFmtId="0" fontId="35" fillId="25" borderId="15" xfId="326" applyFont="1" applyFill="1" applyBorder="1" applyAlignment="1">
      <alignment horizontal="center" vertical="center"/>
    </xf>
    <xf numFmtId="0" fontId="35" fillId="25" borderId="25" xfId="326" applyFont="1" applyFill="1" applyBorder="1" applyAlignment="1">
      <alignment horizontal="center" vertical="center"/>
    </xf>
    <xf numFmtId="0" fontId="35" fillId="25" borderId="26" xfId="326" applyFont="1" applyFill="1" applyBorder="1" applyAlignment="1">
      <alignment horizontal="center" vertical="center"/>
    </xf>
    <xf numFmtId="0" fontId="35" fillId="25" borderId="27" xfId="326" applyFont="1" applyFill="1" applyBorder="1" applyAlignment="1">
      <alignment horizontal="center" vertical="center"/>
    </xf>
    <xf numFmtId="0" fontId="35" fillId="25" borderId="28" xfId="326" applyFont="1" applyFill="1" applyBorder="1" applyAlignment="1">
      <alignment horizontal="center" vertical="center"/>
    </xf>
    <xf numFmtId="0" fontId="37" fillId="0" borderId="13" xfId="326" applyFont="1" applyBorder="1" applyAlignment="1">
      <alignment vertical="center"/>
    </xf>
    <xf numFmtId="0" fontId="36" fillId="0" borderId="25" xfId="326" applyFont="1" applyBorder="1" applyAlignment="1">
      <alignment horizontal="center" vertical="center"/>
    </xf>
    <xf numFmtId="173" fontId="36" fillId="0" borderId="26" xfId="326" applyNumberFormat="1" applyFont="1" applyBorder="1" applyAlignment="1">
      <alignment horizontal="center" vertical="center"/>
    </xf>
    <xf numFmtId="0" fontId="37" fillId="0" borderId="13" xfId="326" applyFont="1" applyBorder="1" applyAlignment="1">
      <alignment horizontal="center" vertical="center" wrapText="1"/>
    </xf>
    <xf numFmtId="0" fontId="37" fillId="0" borderId="27" xfId="326" applyFont="1" applyBorder="1" applyAlignment="1">
      <alignment horizontal="center" vertical="center"/>
    </xf>
    <xf numFmtId="173" fontId="36" fillId="0" borderId="28" xfId="326" applyNumberFormat="1" applyFont="1" applyBorder="1" applyAlignment="1">
      <alignment horizontal="center" vertical="center"/>
    </xf>
    <xf numFmtId="0" fontId="35" fillId="25" borderId="13" xfId="326" applyFont="1" applyFill="1" applyBorder="1" applyAlignment="1">
      <alignment horizontal="center" vertical="center" wrapText="1"/>
    </xf>
    <xf numFmtId="173" fontId="35" fillId="25" borderId="28" xfId="326" applyNumberFormat="1" applyFont="1" applyFill="1" applyBorder="1" applyAlignment="1">
      <alignment horizontal="center" vertical="center"/>
    </xf>
    <xf numFmtId="0" fontId="35" fillId="25" borderId="13" xfId="326" applyFont="1" applyFill="1" applyBorder="1" applyAlignment="1">
      <alignment vertical="center"/>
    </xf>
    <xf numFmtId="0" fontId="35" fillId="25" borderId="13" xfId="326" applyFont="1" applyFill="1" applyBorder="1" applyAlignment="1">
      <alignment horizontal="center" vertical="center"/>
    </xf>
    <xf numFmtId="173" fontId="35" fillId="25" borderId="26" xfId="326" applyNumberFormat="1" applyFont="1" applyFill="1" applyBorder="1" applyAlignment="1">
      <alignment horizontal="center" vertical="center"/>
    </xf>
    <xf numFmtId="0" fontId="36" fillId="0" borderId="27" xfId="326" applyFont="1" applyBorder="1" applyAlignment="1">
      <alignment horizontal="center" vertical="center" wrapText="1"/>
    </xf>
    <xf numFmtId="0" fontId="46" fillId="25" borderId="16" xfId="326" applyFont="1" applyFill="1" applyBorder="1" applyAlignment="1">
      <alignment horizontal="center" vertical="center"/>
    </xf>
    <xf numFmtId="0" fontId="46" fillId="25" borderId="19" xfId="326" applyFont="1" applyFill="1" applyBorder="1" applyAlignment="1">
      <alignment horizontal="center" vertical="center"/>
    </xf>
    <xf numFmtId="0" fontId="46" fillId="25" borderId="22" xfId="326" applyFont="1" applyFill="1" applyBorder="1" applyAlignment="1">
      <alignment horizontal="center" vertical="center"/>
    </xf>
    <xf numFmtId="0" fontId="46" fillId="25" borderId="31" xfId="326" applyFont="1" applyFill="1" applyBorder="1" applyAlignment="1">
      <alignment horizontal="center" vertical="center" wrapText="1"/>
    </xf>
    <xf numFmtId="0" fontId="46" fillId="25" borderId="32" xfId="326" applyFont="1" applyFill="1" applyBorder="1" applyAlignment="1">
      <alignment horizontal="center" vertical="center" wrapText="1"/>
    </xf>
    <xf numFmtId="0" fontId="46" fillId="25" borderId="27" xfId="326" applyFont="1" applyFill="1" applyBorder="1" applyAlignment="1">
      <alignment horizontal="center" vertical="center" wrapText="1"/>
    </xf>
    <xf numFmtId="0" fontId="46" fillId="25" borderId="28" xfId="326" applyFont="1" applyFill="1" applyBorder="1" applyAlignment="1">
      <alignment horizontal="center" vertical="center" wrapText="1"/>
    </xf>
    <xf numFmtId="0" fontId="43" fillId="0" borderId="13" xfId="326" applyFont="1" applyBorder="1" applyAlignment="1">
      <alignment horizontal="left" vertical="center"/>
    </xf>
    <xf numFmtId="0" fontId="43" fillId="0" borderId="10" xfId="326" applyFont="1" applyBorder="1" applyAlignment="1">
      <alignment horizontal="left" vertical="center"/>
    </xf>
    <xf numFmtId="0" fontId="43" fillId="0" borderId="27" xfId="326" applyFont="1" applyBorder="1" applyAlignment="1">
      <alignment horizontal="center" vertical="center"/>
    </xf>
    <xf numFmtId="173" fontId="43" fillId="0" borderId="28" xfId="326" applyNumberFormat="1" applyFont="1" applyBorder="1" applyAlignment="1">
      <alignment horizontal="center" vertical="center"/>
    </xf>
    <xf numFmtId="0" fontId="43" fillId="0" borderId="13" xfId="326" applyFont="1" applyBorder="1" applyAlignment="1">
      <alignment vertical="center" wrapText="1"/>
    </xf>
    <xf numFmtId="0" fontId="43" fillId="0" borderId="10" xfId="326" applyFont="1" applyBorder="1" applyAlignment="1">
      <alignment vertical="center" wrapText="1"/>
    </xf>
    <xf numFmtId="0" fontId="47" fillId="0" borderId="13" xfId="326" applyFont="1" applyBorder="1" applyAlignment="1">
      <alignment horizontal="left" vertical="center" wrapText="1"/>
    </xf>
    <xf numFmtId="0" fontId="47" fillId="0" borderId="10" xfId="326" applyFont="1" applyBorder="1" applyAlignment="1">
      <alignment horizontal="left" vertical="center" wrapText="1"/>
    </xf>
    <xf numFmtId="0" fontId="47" fillId="0" borderId="27" xfId="326" applyFont="1" applyBorder="1" applyAlignment="1">
      <alignment horizontal="center" vertical="center"/>
    </xf>
    <xf numFmtId="0" fontId="45" fillId="0" borderId="0" xfId="326" applyFont="1" applyAlignment="1">
      <alignment horizontal="left" vertical="center"/>
    </xf>
    <xf numFmtId="0" fontId="46" fillId="25" borderId="10" xfId="326" applyFont="1" applyFill="1" applyBorder="1" applyAlignment="1">
      <alignment vertical="center" wrapText="1"/>
    </xf>
    <xf numFmtId="0" fontId="38" fillId="25" borderId="16" xfId="326" applyFont="1" applyFill="1" applyBorder="1" applyAlignment="1">
      <alignment horizontal="center" vertical="center"/>
    </xf>
    <xf numFmtId="0" fontId="38" fillId="25" borderId="22" xfId="326" applyFont="1" applyFill="1" applyBorder="1" applyAlignment="1">
      <alignment horizontal="center" vertical="center"/>
    </xf>
    <xf numFmtId="0" fontId="38" fillId="25" borderId="10" xfId="326" applyFont="1" applyFill="1" applyBorder="1" applyAlignment="1">
      <alignment horizontal="center" vertical="center"/>
    </xf>
    <xf numFmtId="0" fontId="35" fillId="0" borderId="27" xfId="326" applyFont="1" applyBorder="1" applyAlignment="1">
      <alignment horizontal="center" vertical="center"/>
    </xf>
    <xf numFmtId="0" fontId="35" fillId="0" borderId="28" xfId="326" applyFont="1" applyBorder="1" applyAlignment="1">
      <alignment horizontal="center" vertical="center"/>
    </xf>
    <xf numFmtId="0" fontId="37" fillId="0" borderId="10" xfId="326" applyFont="1" applyBorder="1" applyAlignment="1">
      <alignment horizontal="left" vertical="center" wrapText="1"/>
    </xf>
    <xf numFmtId="0" fontId="36" fillId="0" borderId="28" xfId="326" applyFont="1" applyBorder="1" applyAlignment="1">
      <alignment horizontal="center" vertical="center" wrapText="1"/>
    </xf>
    <xf numFmtId="0" fontId="36" fillId="25" borderId="27" xfId="326" applyFont="1" applyFill="1" applyBorder="1" applyAlignment="1">
      <alignment horizontal="center" vertical="center" wrapText="1"/>
    </xf>
    <xf numFmtId="0" fontId="36" fillId="25" borderId="28" xfId="326" applyFont="1" applyFill="1" applyBorder="1" applyAlignment="1">
      <alignment horizontal="center" vertical="center" wrapText="1"/>
    </xf>
    <xf numFmtId="0" fontId="36" fillId="25" borderId="13" xfId="326" applyFont="1" applyFill="1" applyBorder="1" applyAlignment="1">
      <alignment horizontal="center" vertical="center" wrapText="1"/>
    </xf>
    <xf numFmtId="0" fontId="35" fillId="25" borderId="13" xfId="326" applyFont="1" applyFill="1" applyBorder="1" applyAlignment="1">
      <alignment horizontal="left" vertical="center" wrapText="1"/>
    </xf>
    <xf numFmtId="0" fontId="38" fillId="25" borderId="10" xfId="326" applyFont="1" applyFill="1" applyBorder="1" applyAlignment="1">
      <alignment horizontal="left" vertical="center" wrapText="1"/>
    </xf>
    <xf numFmtId="0" fontId="38" fillId="0" borderId="0" xfId="326" applyFont="1" applyAlignment="1">
      <alignment horizontal="left" vertical="center" wrapText="1"/>
    </xf>
    <xf numFmtId="0" fontId="38" fillId="0" borderId="0" xfId="326" applyFont="1" applyAlignment="1">
      <alignment horizontal="center" vertical="center"/>
    </xf>
    <xf numFmtId="0" fontId="38" fillId="0" borderId="0" xfId="326" applyFont="1" applyAlignment="1">
      <alignment horizontal="center" vertical="center" wrapText="1"/>
    </xf>
    <xf numFmtId="0" fontId="38" fillId="0" borderId="13" xfId="326" applyFont="1" applyBorder="1" applyAlignment="1">
      <alignment horizontal="left" vertical="center" wrapText="1"/>
    </xf>
    <xf numFmtId="0" fontId="38" fillId="25" borderId="13" xfId="326" applyFont="1" applyFill="1" applyBorder="1" applyAlignment="1">
      <alignment horizontal="center" vertical="center" wrapText="1"/>
    </xf>
    <xf numFmtId="0" fontId="48" fillId="0" borderId="0" xfId="326" applyFont="1" applyAlignment="1">
      <alignment horizontal="justify" vertical="center" wrapText="1"/>
    </xf>
    <xf numFmtId="0" fontId="28" fillId="25" borderId="13" xfId="326" applyFont="1" applyFill="1" applyBorder="1" applyAlignment="1">
      <alignment horizontal="center" vertical="center"/>
    </xf>
    <xf numFmtId="14" fontId="35" fillId="25" borderId="13" xfId="326" applyNumberFormat="1" applyFont="1" applyFill="1" applyBorder="1" applyAlignment="1">
      <alignment horizontal="center" vertical="center"/>
    </xf>
    <xf numFmtId="0" fontId="37" fillId="0" borderId="13" xfId="326" applyFont="1" applyBorder="1" applyAlignment="1">
      <alignment horizontal="center" vertical="center"/>
    </xf>
    <xf numFmtId="0" fontId="51" fillId="24" borderId="13" xfId="250" applyFont="1" applyFill="1" applyBorder="1" applyAlignment="1">
      <alignment horizontal="center" vertical="center" wrapText="1"/>
    </xf>
    <xf numFmtId="0" fontId="51" fillId="24" borderId="0" xfId="250" applyFont="1" applyFill="1" applyAlignment="1">
      <alignment horizontal="center" vertical="center" wrapText="1"/>
    </xf>
    <xf numFmtId="0" fontId="37" fillId="0" borderId="13" xfId="326" applyFont="1" applyBorder="1" applyAlignment="1">
      <alignment horizontal="justify" vertical="center"/>
    </xf>
    <xf numFmtId="0" fontId="37" fillId="0" borderId="0" xfId="326" applyFont="1" applyAlignment="1">
      <alignment horizontal="justify" vertical="center"/>
    </xf>
    <xf numFmtId="0" fontId="37" fillId="0" borderId="13" xfId="326" applyFont="1" applyBorder="1" applyAlignment="1">
      <alignment horizontal="justify" vertical="center" wrapText="1"/>
    </xf>
    <xf numFmtId="0" fontId="37" fillId="0" borderId="0" xfId="326" applyFont="1" applyAlignment="1">
      <alignment horizontal="justify" vertical="center" wrapText="1"/>
    </xf>
    <xf numFmtId="0" fontId="53" fillId="0" borderId="0" xfId="327" applyFont="1" applyAlignment="1">
      <alignment vertical="center"/>
    </xf>
    <xf numFmtId="0" fontId="31" fillId="0" borderId="0" xfId="327" applyFont="1" applyAlignment="1">
      <alignment vertical="center"/>
    </xf>
    <xf numFmtId="0" fontId="30" fillId="0" borderId="0" xfId="327" applyFont="1" applyAlignment="1">
      <alignment vertical="center"/>
    </xf>
    <xf numFmtId="0" fontId="31" fillId="0" borderId="0" xfId="327" applyFont="1" applyAlignment="1">
      <alignment horizontal="center" vertical="center"/>
    </xf>
    <xf numFmtId="9" fontId="30" fillId="25" borderId="27" xfId="327" applyNumberFormat="1" applyFont="1" applyFill="1" applyBorder="1" applyAlignment="1">
      <alignment horizontal="center" vertical="center"/>
    </xf>
    <xf numFmtId="9" fontId="30" fillId="25" borderId="28" xfId="327" applyNumberFormat="1" applyFont="1" applyFill="1" applyBorder="1" applyAlignment="1">
      <alignment horizontal="center" vertical="center"/>
    </xf>
    <xf numFmtId="0" fontId="31" fillId="0" borderId="13" xfId="327" applyFont="1" applyBorder="1" applyAlignment="1">
      <alignment horizontal="center" vertical="center"/>
    </xf>
    <xf numFmtId="0" fontId="31" fillId="0" borderId="27" xfId="327" applyFont="1" applyBorder="1" applyAlignment="1">
      <alignment horizontal="center" vertical="center"/>
    </xf>
    <xf numFmtId="173" fontId="31" fillId="0" borderId="12" xfId="327" applyNumberFormat="1" applyFont="1" applyBorder="1" applyAlignment="1">
      <alignment horizontal="center" vertical="center"/>
    </xf>
    <xf numFmtId="0" fontId="30" fillId="25" borderId="13" xfId="327" applyFont="1" applyFill="1" applyBorder="1" applyAlignment="1">
      <alignment vertical="center"/>
    </xf>
    <xf numFmtId="0" fontId="30" fillId="25" borderId="27" xfId="327" applyFont="1" applyFill="1" applyBorder="1" applyAlignment="1">
      <alignment horizontal="center" vertical="center"/>
    </xf>
    <xf numFmtId="173" fontId="30" fillId="25" borderId="12" xfId="327" applyNumberFormat="1" applyFont="1" applyFill="1" applyBorder="1" applyAlignment="1">
      <alignment horizontal="center" vertical="center"/>
    </xf>
    <xf numFmtId="0" fontId="53" fillId="0" borderId="0" xfId="327" applyFont="1" applyAlignment="1">
      <alignment horizontal="left" vertical="center"/>
    </xf>
    <xf numFmtId="0" fontId="29" fillId="0" borderId="13" xfId="326" applyFont="1" applyBorder="1" applyAlignment="1">
      <alignment horizontal="left" vertical="center" wrapText="1"/>
    </xf>
    <xf numFmtId="0" fontId="29" fillId="0" borderId="13" xfId="326" applyFont="1" applyBorder="1" applyAlignment="1">
      <alignment horizontal="center" vertical="center" wrapText="1"/>
    </xf>
    <xf numFmtId="0" fontId="28" fillId="25" borderId="13" xfId="0" applyFont="1" applyFill="1" applyBorder="1" applyAlignment="1">
      <alignment vertical="center"/>
    </xf>
    <xf numFmtId="0" fontId="28" fillId="25" borderId="13" xfId="0" applyFont="1" applyFill="1" applyBorder="1" applyAlignment="1">
      <alignment horizontal="center" vertical="center"/>
    </xf>
    <xf numFmtId="0" fontId="28" fillId="25" borderId="27" xfId="216" applyFont="1" applyFill="1" applyBorder="1" applyAlignment="1">
      <alignment horizontal="center" vertical="center"/>
    </xf>
    <xf numFmtId="0" fontId="28" fillId="25" borderId="28" xfId="216" applyFont="1" applyFill="1" applyBorder="1" applyAlignment="1">
      <alignment horizontal="center" vertical="center"/>
    </xf>
    <xf numFmtId="0" fontId="29" fillId="0" borderId="13" xfId="0" applyFont="1" applyBorder="1" applyAlignment="1">
      <alignment horizontal="center" vertical="center"/>
    </xf>
    <xf numFmtId="0" fontId="29" fillId="0" borderId="27" xfId="0" applyFont="1" applyBorder="1" applyAlignment="1">
      <alignment horizontal="center" vertical="center"/>
    </xf>
    <xf numFmtId="173" fontId="29" fillId="0" borderId="28" xfId="0" applyNumberFormat="1" applyFont="1" applyBorder="1" applyAlignment="1">
      <alignment horizontal="center" vertical="center"/>
    </xf>
    <xf numFmtId="0" fontId="28" fillId="25" borderId="27" xfId="0" applyFont="1" applyFill="1" applyBorder="1" applyAlignment="1">
      <alignment horizontal="center" vertical="center"/>
    </xf>
    <xf numFmtId="14" fontId="53" fillId="0" borderId="0" xfId="327" applyNumberFormat="1" applyFont="1" applyAlignment="1">
      <alignment horizontal="left" vertical="center"/>
    </xf>
    <xf numFmtId="0" fontId="31" fillId="0" borderId="0" xfId="327" applyFont="1" applyAlignment="1">
      <alignment vertical="top"/>
    </xf>
    <xf numFmtId="0" fontId="54" fillId="0" borderId="18" xfId="216" applyFont="1" applyBorder="1" applyAlignment="1">
      <alignment vertical="top"/>
    </xf>
    <xf numFmtId="0" fontId="54" fillId="0" borderId="23" xfId="216" applyFont="1" applyBorder="1" applyAlignment="1">
      <alignment vertical="top"/>
    </xf>
    <xf numFmtId="0" fontId="59" fillId="0" borderId="0" xfId="216" applyFont="1"/>
    <xf numFmtId="0" fontId="59" fillId="0" borderId="0" xfId="216" applyFont="1" applyAlignment="1">
      <alignment vertical="top"/>
    </xf>
    <xf numFmtId="0" fontId="60" fillId="0" borderId="12" xfId="216" applyFont="1" applyBorder="1" applyAlignment="1">
      <alignment vertical="top"/>
    </xf>
    <xf numFmtId="0" fontId="61" fillId="0" borderId="13" xfId="216" applyFont="1" applyBorder="1" applyAlignment="1">
      <alignment horizontal="center" vertical="center" wrapText="1"/>
    </xf>
    <xf numFmtId="0" fontId="61" fillId="0" borderId="15" xfId="216" applyFont="1" applyBorder="1" applyAlignment="1">
      <alignment horizontal="center" vertical="center"/>
    </xf>
    <xf numFmtId="0" fontId="63" fillId="0" borderId="15" xfId="216" applyFont="1" applyBorder="1" applyAlignment="1">
      <alignment horizontal="center" vertical="center" wrapText="1"/>
    </xf>
    <xf numFmtId="0" fontId="59" fillId="0" borderId="13" xfId="326" applyFont="1" applyBorder="1" applyAlignment="1" applyProtection="1">
      <alignment horizontal="center" vertical="top" wrapText="1"/>
      <protection locked="0"/>
    </xf>
    <xf numFmtId="171" fontId="59" fillId="0" borderId="13" xfId="243" applyNumberFormat="1" applyFont="1" applyBorder="1" applyAlignment="1" applyProtection="1">
      <alignment horizontal="center" vertical="top" wrapText="1"/>
      <protection locked="0"/>
    </xf>
    <xf numFmtId="1" fontId="59" fillId="0" borderId="13" xfId="326" applyNumberFormat="1" applyFont="1" applyBorder="1" applyAlignment="1" applyProtection="1">
      <alignment horizontal="center" vertical="top"/>
      <protection locked="0"/>
    </xf>
    <xf numFmtId="49" fontId="59" fillId="0" borderId="13" xfId="326" applyNumberFormat="1" applyFont="1" applyBorder="1" applyAlignment="1" applyProtection="1">
      <alignment horizontal="center" vertical="top" wrapText="1"/>
      <protection locked="0"/>
    </xf>
    <xf numFmtId="0" fontId="59" fillId="0" borderId="13" xfId="0" applyFont="1" applyBorder="1" applyAlignment="1" applyProtection="1">
      <alignment horizontal="left" vertical="top" wrapText="1"/>
      <protection locked="0"/>
    </xf>
    <xf numFmtId="0" fontId="64" fillId="0" borderId="13" xfId="0" applyFont="1" applyBorder="1" applyAlignment="1" applyProtection="1">
      <alignment horizontal="left" vertical="top" wrapText="1"/>
      <protection locked="0"/>
    </xf>
    <xf numFmtId="0" fontId="59" fillId="0" borderId="0" xfId="216" applyFont="1" applyAlignment="1">
      <alignment vertical="center"/>
    </xf>
    <xf numFmtId="0" fontId="64" fillId="0" borderId="0" xfId="216" applyFont="1" applyAlignment="1">
      <alignment vertical="top"/>
    </xf>
    <xf numFmtId="0" fontId="64" fillId="0" borderId="17" xfId="216" applyFont="1" applyBorder="1" applyAlignment="1">
      <alignment vertical="top"/>
    </xf>
    <xf numFmtId="171" fontId="59" fillId="0" borderId="13" xfId="243" applyNumberFormat="1" applyFont="1" applyBorder="1" applyAlignment="1" applyProtection="1">
      <alignment horizontal="left" vertical="top" wrapText="1"/>
      <protection locked="0"/>
    </xf>
    <xf numFmtId="0" fontId="64" fillId="0" borderId="0" xfId="216" applyFont="1" applyAlignment="1">
      <alignment horizontal="left" vertical="top"/>
    </xf>
    <xf numFmtId="49" fontId="40" fillId="0" borderId="13" xfId="326" applyNumberFormat="1" applyFont="1" applyBorder="1" applyAlignment="1" applyProtection="1">
      <alignment horizontal="left" vertical="top" wrapText="1"/>
      <protection locked="0"/>
    </xf>
    <xf numFmtId="9" fontId="68" fillId="0" borderId="13" xfId="268" applyFont="1" applyFill="1" applyBorder="1" applyAlignment="1" applyProtection="1">
      <alignment horizontal="left" vertical="top" wrapText="1"/>
      <protection locked="0"/>
    </xf>
    <xf numFmtId="9" fontId="40" fillId="0" borderId="13" xfId="268" applyFont="1" applyFill="1" applyBorder="1" applyAlignment="1" applyProtection="1">
      <alignment horizontal="center" vertical="top" wrapText="1"/>
      <protection locked="0"/>
    </xf>
    <xf numFmtId="9" fontId="40" fillId="0" borderId="13" xfId="268" applyFont="1" applyFill="1" applyBorder="1" applyAlignment="1" applyProtection="1">
      <alignment horizontal="left" vertical="top" wrapText="1"/>
      <protection locked="0"/>
    </xf>
    <xf numFmtId="0" fontId="59" fillId="0" borderId="0" xfId="216" applyFont="1" applyAlignment="1">
      <alignment horizontal="left" vertical="top"/>
    </xf>
    <xf numFmtId="49" fontId="40" fillId="0" borderId="15" xfId="326" applyNumberFormat="1" applyFont="1" applyBorder="1" applyAlignment="1" applyProtection="1">
      <alignment horizontal="left" vertical="top" wrapText="1"/>
      <protection locked="0"/>
    </xf>
    <xf numFmtId="0" fontId="0" fillId="0" borderId="0" xfId="0" applyAlignment="1">
      <alignment horizontal="left"/>
    </xf>
    <xf numFmtId="0" fontId="0" fillId="26" borderId="0" xfId="0" applyFill="1"/>
    <xf numFmtId="49" fontId="40" fillId="26" borderId="15" xfId="326" applyNumberFormat="1" applyFont="1" applyFill="1" applyBorder="1" applyAlignment="1" applyProtection="1">
      <alignment horizontal="left" vertical="top" wrapText="1"/>
      <protection locked="0"/>
    </xf>
    <xf numFmtId="0" fontId="64" fillId="0" borderId="0" xfId="216" applyFont="1" applyAlignment="1">
      <alignment horizontal="left" wrapText="1"/>
    </xf>
    <xf numFmtId="173" fontId="29" fillId="0" borderId="12" xfId="327" applyNumberFormat="1" applyFont="1" applyBorder="1" applyAlignment="1">
      <alignment horizontal="center" vertical="center"/>
    </xf>
    <xf numFmtId="9" fontId="59" fillId="0" borderId="13" xfId="268" applyFont="1" applyFill="1" applyBorder="1" applyAlignment="1" applyProtection="1">
      <alignment horizontal="center" vertical="center" wrapText="1"/>
      <protection locked="0"/>
    </xf>
    <xf numFmtId="0" fontId="42" fillId="0" borderId="14" xfId="0" applyFont="1" applyBorder="1"/>
    <xf numFmtId="0" fontId="42" fillId="0" borderId="15" xfId="0" applyFont="1" applyBorder="1"/>
    <xf numFmtId="0" fontId="39" fillId="0" borderId="18" xfId="0" applyFont="1" applyBorder="1"/>
    <xf numFmtId="0" fontId="39" fillId="0" borderId="20" xfId="0" applyFont="1" applyBorder="1"/>
    <xf numFmtId="0" fontId="42" fillId="0" borderId="20" xfId="0" applyFont="1" applyBorder="1"/>
    <xf numFmtId="0" fontId="39" fillId="0" borderId="23" xfId="0" applyFont="1" applyBorder="1"/>
    <xf numFmtId="0" fontId="42" fillId="0" borderId="19" xfId="0" applyFont="1" applyBorder="1"/>
    <xf numFmtId="0" fontId="42" fillId="0" borderId="22" xfId="0" applyFont="1" applyBorder="1"/>
    <xf numFmtId="0" fontId="50" fillId="0" borderId="14" xfId="326" applyFont="1" applyBorder="1" applyAlignment="1">
      <alignment vertical="center" wrapText="1"/>
    </xf>
    <xf numFmtId="0" fontId="50" fillId="0" borderId="24" xfId="326" applyFont="1" applyBorder="1" applyAlignment="1">
      <alignment vertical="center" wrapText="1"/>
    </xf>
    <xf numFmtId="0" fontId="50" fillId="0" borderId="15" xfId="326" applyFont="1" applyBorder="1" applyAlignment="1">
      <alignment vertical="center" wrapText="1"/>
    </xf>
    <xf numFmtId="0" fontId="43" fillId="0" borderId="13" xfId="326" applyFont="1" applyBorder="1" applyAlignment="1">
      <alignment vertical="center"/>
    </xf>
    <xf numFmtId="0" fontId="43" fillId="0" borderId="10" xfId="326" applyFont="1" applyBorder="1" applyAlignment="1">
      <alignment vertical="center"/>
    </xf>
    <xf numFmtId="0" fontId="49" fillId="0" borderId="29" xfId="326" applyFont="1" applyBorder="1" applyAlignment="1">
      <alignment horizontal="justify" vertical="center" wrapText="1"/>
    </xf>
    <xf numFmtId="0" fontId="37" fillId="0" borderId="29" xfId="326" applyFont="1" applyBorder="1" applyAlignment="1">
      <alignment vertical="center"/>
    </xf>
    <xf numFmtId="0" fontId="37" fillId="0" borderId="29" xfId="326" applyFont="1" applyBorder="1" applyAlignment="1">
      <alignment horizontal="center" vertical="center"/>
    </xf>
    <xf numFmtId="0" fontId="49" fillId="0" borderId="35" xfId="326" applyFont="1" applyBorder="1" applyAlignment="1">
      <alignment horizontal="justify" vertical="center" wrapText="1"/>
    </xf>
    <xf numFmtId="0" fontId="37" fillId="0" borderId="35" xfId="326" applyFont="1" applyBorder="1" applyAlignment="1">
      <alignment vertical="center"/>
    </xf>
    <xf numFmtId="0" fontId="37" fillId="0" borderId="35" xfId="326" applyFont="1" applyBorder="1" applyAlignment="1">
      <alignment horizontal="center" vertical="center"/>
    </xf>
    <xf numFmtId="0" fontId="49" fillId="0" borderId="30" xfId="326" applyFont="1" applyBorder="1" applyAlignment="1">
      <alignment horizontal="justify" vertical="center" wrapText="1"/>
    </xf>
    <xf numFmtId="0" fontId="37" fillId="0" borderId="30" xfId="326" applyFont="1" applyBorder="1" applyAlignment="1">
      <alignment vertical="center"/>
    </xf>
    <xf numFmtId="0" fontId="37" fillId="0" borderId="30" xfId="326" applyFont="1" applyBorder="1" applyAlignment="1">
      <alignment horizontal="center" vertical="center"/>
    </xf>
    <xf numFmtId="0" fontId="59" fillId="0" borderId="0" xfId="216" applyFont="1" applyAlignment="1">
      <alignment horizontal="left" wrapText="1"/>
    </xf>
    <xf numFmtId="0" fontId="73" fillId="0" borderId="27" xfId="326" applyFont="1" applyBorder="1" applyAlignment="1">
      <alignment horizontal="center" vertical="center"/>
    </xf>
    <xf numFmtId="0" fontId="2" fillId="0" borderId="10" xfId="216" applyFont="1" applyBorder="1" applyAlignment="1">
      <alignment horizontal="center" vertical="center"/>
    </xf>
    <xf numFmtId="0" fontId="2" fillId="0" borderId="11" xfId="216" applyFont="1" applyBorder="1" applyAlignment="1">
      <alignment horizontal="center" vertical="center"/>
    </xf>
    <xf numFmtId="18" fontId="53" fillId="0" borderId="0" xfId="327" applyNumberFormat="1" applyFont="1" applyAlignment="1">
      <alignment horizontal="left" vertical="center"/>
    </xf>
    <xf numFmtId="0" fontId="29" fillId="0" borderId="13" xfId="326" applyFont="1" applyFill="1" applyBorder="1" applyAlignment="1">
      <alignment horizontal="center" vertical="center" wrapText="1"/>
    </xf>
    <xf numFmtId="171" fontId="59" fillId="0" borderId="13" xfId="243" applyNumberFormat="1" applyFont="1" applyFill="1" applyBorder="1" applyAlignment="1" applyProtection="1">
      <alignment horizontal="left" vertical="top" wrapText="1"/>
      <protection locked="0"/>
    </xf>
    <xf numFmtId="0" fontId="59" fillId="0" borderId="13" xfId="0" applyFont="1" applyFill="1" applyBorder="1" applyAlignment="1" applyProtection="1">
      <alignment horizontal="center" vertical="top" wrapText="1"/>
      <protection locked="0"/>
    </xf>
    <xf numFmtId="0" fontId="59" fillId="0" borderId="13" xfId="326" applyFont="1" applyFill="1" applyBorder="1" applyAlignment="1" applyProtection="1">
      <alignment horizontal="center" vertical="top" wrapText="1"/>
      <protection locked="0"/>
    </xf>
    <xf numFmtId="171" fontId="59" fillId="0" borderId="13" xfId="243" applyNumberFormat="1" applyFont="1" applyFill="1" applyBorder="1" applyAlignment="1" applyProtection="1">
      <alignment horizontal="center" vertical="top" wrapText="1"/>
      <protection locked="0"/>
    </xf>
    <xf numFmtId="1" fontId="59" fillId="0" borderId="13" xfId="326" applyNumberFormat="1" applyFont="1" applyFill="1" applyBorder="1" applyAlignment="1" applyProtection="1">
      <alignment horizontal="center" vertical="top"/>
      <protection locked="0"/>
    </xf>
    <xf numFmtId="49" fontId="59" fillId="0" borderId="13" xfId="326" applyNumberFormat="1" applyFont="1" applyFill="1" applyBorder="1" applyAlignment="1" applyProtection="1">
      <alignment horizontal="center" vertical="top" wrapText="1"/>
      <protection locked="0"/>
    </xf>
    <xf numFmtId="0" fontId="64" fillId="0" borderId="13" xfId="216" applyFont="1" applyFill="1" applyBorder="1" applyAlignment="1" applyProtection="1">
      <alignment horizontal="left" vertical="top" wrapText="1"/>
      <protection hidden="1"/>
    </xf>
    <xf numFmtId="0" fontId="64" fillId="0" borderId="13" xfId="0" applyFont="1" applyFill="1" applyBorder="1" applyAlignment="1" applyProtection="1">
      <alignment horizontal="left" vertical="top" wrapText="1"/>
      <protection locked="0"/>
    </xf>
    <xf numFmtId="0" fontId="59" fillId="0" borderId="0" xfId="216" applyFont="1" applyFill="1" applyProtection="1">
      <protection locked="0"/>
    </xf>
    <xf numFmtId="171" fontId="59" fillId="0" borderId="13" xfId="243" applyNumberFormat="1" applyFont="1" applyFill="1" applyBorder="1" applyAlignment="1" applyProtection="1">
      <alignment horizontal="center" vertical="center" wrapText="1"/>
      <protection locked="0"/>
    </xf>
    <xf numFmtId="49" fontId="64" fillId="0" borderId="13" xfId="326" applyNumberFormat="1" applyFont="1" applyFill="1" applyBorder="1" applyAlignment="1" applyProtection="1">
      <alignment horizontal="center" vertical="top" wrapText="1"/>
      <protection locked="0"/>
    </xf>
    <xf numFmtId="49" fontId="59" fillId="0" borderId="13" xfId="326" applyNumberFormat="1" applyFont="1" applyFill="1" applyBorder="1" applyAlignment="1" applyProtection="1">
      <alignment horizontal="left" vertical="top" wrapText="1"/>
      <protection locked="0"/>
    </xf>
    <xf numFmtId="0" fontId="59" fillId="0" borderId="0" xfId="216" applyFont="1" applyFill="1" applyAlignment="1" applyProtection="1">
      <alignment vertical="top" wrapText="1"/>
      <protection locked="0"/>
    </xf>
    <xf numFmtId="49" fontId="40" fillId="0" borderId="13" xfId="326" applyNumberFormat="1" applyFont="1" applyFill="1" applyBorder="1" applyAlignment="1" applyProtection="1">
      <alignment horizontal="left" vertical="top" wrapText="1"/>
      <protection locked="0"/>
    </xf>
    <xf numFmtId="0" fontId="68" fillId="0" borderId="13" xfId="326" applyFont="1" applyFill="1" applyBorder="1" applyAlignment="1" applyProtection="1">
      <alignment horizontal="left" vertical="top" wrapText="1"/>
      <protection locked="0"/>
    </xf>
    <xf numFmtId="49" fontId="68" fillId="0" borderId="13" xfId="326" applyNumberFormat="1" applyFont="1" applyFill="1" applyBorder="1" applyAlignment="1" applyProtection="1">
      <alignment horizontal="left" vertical="top" wrapText="1"/>
      <protection locked="0"/>
    </xf>
    <xf numFmtId="0" fontId="29" fillId="0" borderId="13" xfId="216" applyFont="1" applyFill="1" applyBorder="1" applyAlignment="1" applyProtection="1">
      <alignment horizontal="center" vertical="center"/>
      <protection hidden="1"/>
    </xf>
    <xf numFmtId="0" fontId="32" fillId="0" borderId="0" xfId="216" applyFont="1" applyFill="1" applyAlignment="1" applyProtection="1">
      <alignment horizontal="center" vertical="top"/>
      <protection locked="0"/>
    </xf>
    <xf numFmtId="171" fontId="29" fillId="0" borderId="13" xfId="243" applyNumberFormat="1" applyFont="1" applyFill="1" applyBorder="1" applyAlignment="1" applyProtection="1">
      <alignment horizontal="center" vertical="top" wrapText="1"/>
      <protection locked="0"/>
    </xf>
    <xf numFmtId="0" fontId="34" fillId="0" borderId="0" xfId="216" applyFont="1" applyFill="1" applyAlignment="1" applyProtection="1">
      <alignment vertical="top" wrapText="1"/>
      <protection locked="0"/>
    </xf>
    <xf numFmtId="2" fontId="64" fillId="0" borderId="13" xfId="0" applyNumberFormat="1" applyFont="1" applyFill="1" applyBorder="1" applyAlignment="1" applyProtection="1">
      <alignment horizontal="center" vertical="top" wrapText="1"/>
      <protection locked="0"/>
    </xf>
    <xf numFmtId="171" fontId="59" fillId="0" borderId="13" xfId="0" applyNumberFormat="1" applyFont="1" applyFill="1" applyBorder="1" applyAlignment="1" applyProtection="1">
      <alignment horizontal="center" vertical="top"/>
      <protection locked="0"/>
    </xf>
    <xf numFmtId="0" fontId="59" fillId="0" borderId="13" xfId="0" applyFont="1" applyFill="1" applyBorder="1" applyAlignment="1" applyProtection="1">
      <alignment horizontal="center" vertical="top"/>
      <protection locked="0"/>
    </xf>
    <xf numFmtId="0" fontId="65" fillId="0" borderId="13" xfId="0" applyFont="1" applyFill="1" applyBorder="1" applyAlignment="1" applyProtection="1">
      <alignment horizontal="left" vertical="top" wrapText="1"/>
      <protection locked="0"/>
    </xf>
    <xf numFmtId="171" fontId="64" fillId="0" borderId="13" xfId="0" applyNumberFormat="1" applyFont="1" applyFill="1" applyBorder="1" applyAlignment="1" applyProtection="1">
      <alignment horizontal="center" vertical="center" wrapText="1"/>
      <protection locked="0"/>
    </xf>
    <xf numFmtId="171" fontId="64" fillId="0" borderId="13" xfId="0" applyNumberFormat="1" applyFont="1" applyFill="1" applyBorder="1" applyAlignment="1" applyProtection="1">
      <alignment horizontal="center" vertical="top" wrapText="1"/>
      <protection locked="0"/>
    </xf>
    <xf numFmtId="0" fontId="64" fillId="0" borderId="13" xfId="326" applyFont="1" applyFill="1" applyBorder="1" applyAlignment="1" applyProtection="1">
      <alignment horizontal="center" vertical="top" wrapText="1"/>
      <protection locked="0"/>
    </xf>
    <xf numFmtId="171" fontId="59" fillId="0" borderId="13" xfId="0" applyNumberFormat="1" applyFont="1" applyFill="1" applyBorder="1" applyAlignment="1" applyProtection="1">
      <alignment horizontal="center" vertical="top" wrapText="1"/>
      <protection locked="0"/>
    </xf>
    <xf numFmtId="0" fontId="65" fillId="0" borderId="15" xfId="0" applyFont="1" applyFill="1" applyBorder="1" applyAlignment="1" applyProtection="1">
      <alignment horizontal="left" vertical="top" wrapText="1"/>
      <protection locked="0"/>
    </xf>
    <xf numFmtId="15" fontId="59" fillId="0" borderId="15" xfId="0" applyNumberFormat="1" applyFont="1" applyFill="1" applyBorder="1" applyAlignment="1" applyProtection="1">
      <alignment horizontal="center" vertical="center" wrapText="1"/>
      <protection locked="0"/>
    </xf>
    <xf numFmtId="171" fontId="59" fillId="0" borderId="15" xfId="243" applyNumberFormat="1" applyFont="1" applyFill="1" applyBorder="1" applyAlignment="1" applyProtection="1">
      <alignment horizontal="left" vertical="top" wrapText="1"/>
      <protection locked="0"/>
    </xf>
    <xf numFmtId="15" fontId="59" fillId="0" borderId="15" xfId="0" applyNumberFormat="1" applyFont="1" applyFill="1" applyBorder="1" applyAlignment="1" applyProtection="1">
      <alignment horizontal="center" vertical="top" wrapText="1"/>
      <protection locked="0"/>
    </xf>
    <xf numFmtId="0" fontId="39" fillId="0" borderId="15" xfId="326" applyFont="1" applyFill="1" applyBorder="1" applyAlignment="1" applyProtection="1">
      <alignment horizontal="center" vertical="top" wrapText="1"/>
      <protection locked="0"/>
    </xf>
    <xf numFmtId="171" fontId="39" fillId="0" borderId="13" xfId="243" applyNumberFormat="1" applyFont="1" applyFill="1" applyBorder="1" applyAlignment="1" applyProtection="1">
      <alignment horizontal="center" vertical="top" wrapText="1"/>
      <protection locked="0"/>
    </xf>
    <xf numFmtId="1" fontId="39" fillId="0" borderId="15" xfId="326" applyNumberFormat="1" applyFont="1" applyFill="1" applyBorder="1" applyAlignment="1" applyProtection="1">
      <alignment horizontal="center" vertical="top"/>
      <protection locked="0"/>
    </xf>
    <xf numFmtId="0" fontId="39" fillId="0" borderId="13" xfId="0" applyFont="1" applyFill="1" applyBorder="1" applyAlignment="1" applyProtection="1">
      <alignment horizontal="left" vertical="top" wrapText="1"/>
      <protection locked="0"/>
    </xf>
    <xf numFmtId="49" fontId="39" fillId="0" borderId="15" xfId="326" applyNumberFormat="1" applyFont="1" applyFill="1" applyBorder="1" applyAlignment="1" applyProtection="1">
      <alignment horizontal="center" vertical="top" wrapText="1"/>
      <protection locked="0"/>
    </xf>
    <xf numFmtId="49" fontId="39" fillId="0" borderId="15" xfId="326" applyNumberFormat="1" applyFont="1" applyFill="1" applyBorder="1" applyAlignment="1" applyProtection="1">
      <alignment horizontal="left" vertical="top" wrapText="1"/>
      <protection locked="0"/>
    </xf>
    <xf numFmtId="171" fontId="39" fillId="0" borderId="13" xfId="243" applyNumberFormat="1" applyFont="1" applyFill="1" applyBorder="1" applyAlignment="1" applyProtection="1">
      <alignment horizontal="center" vertical="center" wrapText="1"/>
      <protection locked="0"/>
    </xf>
    <xf numFmtId="49" fontId="40" fillId="0" borderId="15" xfId="326" applyNumberFormat="1" applyFont="1" applyFill="1" applyBorder="1" applyAlignment="1" applyProtection="1">
      <alignment horizontal="center" vertical="top" wrapText="1"/>
      <protection locked="0"/>
    </xf>
    <xf numFmtId="0" fontId="40" fillId="0" borderId="13" xfId="216" applyFont="1" applyFill="1" applyBorder="1" applyAlignment="1" applyProtection="1">
      <alignment horizontal="center" vertical="top" wrapText="1"/>
      <protection hidden="1"/>
    </xf>
    <xf numFmtId="1" fontId="59" fillId="0" borderId="15" xfId="326" applyNumberFormat="1" applyFont="1" applyFill="1" applyBorder="1" applyAlignment="1" applyProtection="1">
      <alignment horizontal="center" vertical="top"/>
      <protection locked="0"/>
    </xf>
    <xf numFmtId="0" fontId="64" fillId="0" borderId="0" xfId="0" applyFont="1" applyFill="1" applyAlignment="1" applyProtection="1">
      <alignment horizontal="left" vertical="top" wrapText="1"/>
      <protection locked="0"/>
    </xf>
    <xf numFmtId="49" fontId="59" fillId="0" borderId="15" xfId="326" applyNumberFormat="1" applyFont="1" applyFill="1" applyBorder="1" applyAlignment="1" applyProtection="1">
      <alignment horizontal="center" vertical="top" wrapText="1"/>
      <protection locked="0"/>
    </xf>
    <xf numFmtId="49" fontId="59" fillId="0" borderId="15" xfId="326" applyNumberFormat="1" applyFont="1" applyFill="1" applyBorder="1" applyAlignment="1" applyProtection="1">
      <alignment horizontal="left" vertical="top" wrapText="1"/>
      <protection locked="0"/>
    </xf>
    <xf numFmtId="1" fontId="39" fillId="0" borderId="13" xfId="326" applyNumberFormat="1" applyFont="1" applyFill="1" applyBorder="1" applyAlignment="1" applyProtection="1">
      <alignment horizontal="center" vertical="top"/>
      <protection locked="0"/>
    </xf>
    <xf numFmtId="49" fontId="39" fillId="0" borderId="13" xfId="326" applyNumberFormat="1" applyFont="1" applyFill="1" applyBorder="1" applyAlignment="1" applyProtection="1">
      <alignment horizontal="center" vertical="top" wrapText="1"/>
      <protection locked="0"/>
    </xf>
    <xf numFmtId="49" fontId="39" fillId="0" borderId="13" xfId="326" applyNumberFormat="1" applyFont="1" applyFill="1" applyBorder="1" applyAlignment="1" applyProtection="1">
      <alignment horizontal="left" vertical="top" wrapText="1"/>
      <protection locked="0"/>
    </xf>
    <xf numFmtId="49" fontId="40" fillId="0" borderId="13" xfId="326" applyNumberFormat="1" applyFont="1" applyFill="1" applyBorder="1" applyAlignment="1" applyProtection="1">
      <alignment horizontal="center" vertical="top" wrapText="1"/>
      <protection locked="0"/>
    </xf>
    <xf numFmtId="0" fontId="59" fillId="0" borderId="13" xfId="0" applyFont="1" applyFill="1" applyBorder="1" applyAlignment="1" applyProtection="1">
      <alignment horizontal="left" vertical="top" wrapText="1"/>
      <protection locked="0"/>
    </xf>
    <xf numFmtId="15" fontId="59" fillId="0" borderId="13" xfId="0" applyNumberFormat="1" applyFont="1" applyFill="1" applyBorder="1" applyAlignment="1" applyProtection="1">
      <alignment horizontal="center" vertical="top" wrapText="1"/>
      <protection locked="0"/>
    </xf>
    <xf numFmtId="15" fontId="39" fillId="0" borderId="13" xfId="0" applyNumberFormat="1" applyFont="1" applyFill="1" applyBorder="1" applyAlignment="1" applyProtection="1">
      <alignment horizontal="center" vertical="top" wrapText="1"/>
      <protection locked="0"/>
    </xf>
    <xf numFmtId="49" fontId="64" fillId="0" borderId="13" xfId="326" applyNumberFormat="1" applyFont="1" applyFill="1" applyBorder="1" applyAlignment="1" applyProtection="1">
      <alignment horizontal="left" vertical="top" wrapText="1"/>
      <protection locked="0"/>
    </xf>
    <xf numFmtId="2" fontId="39" fillId="0" borderId="13" xfId="0" applyNumberFormat="1" applyFont="1" applyFill="1" applyBorder="1" applyAlignment="1" applyProtection="1">
      <alignment horizontal="center" vertical="top" wrapText="1"/>
      <protection locked="0"/>
    </xf>
    <xf numFmtId="171" fontId="39" fillId="0" borderId="13" xfId="0" applyNumberFormat="1" applyFont="1" applyFill="1" applyBorder="1" applyAlignment="1" applyProtection="1">
      <alignment horizontal="center" vertical="top"/>
      <protection locked="0"/>
    </xf>
    <xf numFmtId="0" fontId="39" fillId="0" borderId="13" xfId="0" applyFont="1" applyFill="1" applyBorder="1" applyAlignment="1" applyProtection="1">
      <alignment horizontal="center" vertical="top" wrapText="1"/>
      <protection locked="0"/>
    </xf>
    <xf numFmtId="171" fontId="39" fillId="0" borderId="13" xfId="0" applyNumberFormat="1" applyFont="1" applyFill="1" applyBorder="1" applyAlignment="1" applyProtection="1">
      <alignment horizontal="center" vertical="center" wrapText="1"/>
      <protection locked="0"/>
    </xf>
    <xf numFmtId="171" fontId="39" fillId="0" borderId="13" xfId="0" applyNumberFormat="1" applyFont="1" applyFill="1" applyBorder="1" applyAlignment="1" applyProtection="1">
      <alignment horizontal="center" vertical="top" wrapText="1"/>
      <protection locked="0"/>
    </xf>
    <xf numFmtId="2" fontId="40" fillId="0" borderId="13" xfId="0" applyNumberFormat="1" applyFont="1" applyFill="1" applyBorder="1" applyAlignment="1" applyProtection="1">
      <alignment horizontal="center" vertical="top" wrapText="1"/>
      <protection locked="0"/>
    </xf>
    <xf numFmtId="14" fontId="39" fillId="0" borderId="13" xfId="0" applyNumberFormat="1" applyFont="1" applyFill="1" applyBorder="1" applyAlignment="1" applyProtection="1">
      <alignment horizontal="center" vertical="top"/>
      <protection locked="0"/>
    </xf>
    <xf numFmtId="0" fontId="50" fillId="0" borderId="13" xfId="0" applyFont="1" applyFill="1" applyBorder="1" applyAlignment="1" applyProtection="1">
      <alignment horizontal="left" vertical="top" wrapText="1"/>
      <protection locked="0"/>
    </xf>
    <xf numFmtId="14" fontId="59" fillId="0" borderId="13" xfId="0" applyNumberFormat="1" applyFont="1" applyFill="1" applyBorder="1" applyAlignment="1" applyProtection="1">
      <alignment horizontal="center" vertical="top"/>
      <protection locked="0"/>
    </xf>
    <xf numFmtId="171" fontId="59" fillId="0" borderId="13" xfId="0" applyNumberFormat="1" applyFont="1" applyFill="1" applyBorder="1" applyAlignment="1" applyProtection="1">
      <alignment horizontal="center" vertical="center" wrapText="1"/>
      <protection locked="0"/>
    </xf>
    <xf numFmtId="171" fontId="59" fillId="0" borderId="13" xfId="0" applyNumberFormat="1" applyFont="1" applyFill="1" applyBorder="1" applyAlignment="1" applyProtection="1">
      <alignment horizontal="center" vertical="center"/>
      <protection locked="0"/>
    </xf>
    <xf numFmtId="0" fontId="1" fillId="0" borderId="0" xfId="216" applyFont="1" applyFill="1"/>
    <xf numFmtId="0" fontId="32" fillId="0" borderId="0" xfId="216" applyFont="1" applyFill="1" applyAlignment="1">
      <alignment horizontal="center" vertical="top"/>
    </xf>
    <xf numFmtId="0" fontId="28" fillId="0" borderId="17" xfId="216" applyFont="1" applyFill="1" applyBorder="1" applyAlignment="1">
      <alignment horizontal="center" vertical="center" wrapText="1"/>
    </xf>
    <xf numFmtId="0" fontId="1" fillId="0" borderId="0" xfId="216" applyFont="1" applyFill="1" applyAlignment="1">
      <alignment vertical="top"/>
    </xf>
    <xf numFmtId="0" fontId="34" fillId="0" borderId="0" xfId="216" applyFont="1" applyFill="1" applyAlignment="1">
      <alignment vertical="top" wrapText="1"/>
    </xf>
    <xf numFmtId="0" fontId="29" fillId="0" borderId="0" xfId="216" applyFont="1" applyFill="1" applyAlignment="1">
      <alignment horizontal="center"/>
    </xf>
    <xf numFmtId="0" fontId="55" fillId="0" borderId="0" xfId="216" applyFont="1" applyFill="1"/>
    <xf numFmtId="0" fontId="55" fillId="0" borderId="0" xfId="216" applyFont="1" applyFill="1" applyAlignment="1">
      <alignment vertical="top"/>
    </xf>
    <xf numFmtId="0" fontId="3" fillId="0" borderId="0" xfId="216" applyFont="1" applyFill="1"/>
    <xf numFmtId="0" fontId="3" fillId="0" borderId="0" xfId="216" applyFont="1" applyFill="1" applyAlignment="1">
      <alignment vertical="top"/>
    </xf>
    <xf numFmtId="0" fontId="28" fillId="0" borderId="13" xfId="216" applyFont="1" applyFill="1" applyBorder="1" applyAlignment="1" applyProtection="1">
      <alignment horizontal="center" vertical="center" wrapText="1"/>
      <protection locked="0"/>
    </xf>
    <xf numFmtId="0" fontId="28" fillId="0" borderId="15" xfId="216" applyFont="1" applyFill="1" applyBorder="1" applyAlignment="1">
      <alignment horizontal="center" vertical="center" wrapText="1"/>
    </xf>
    <xf numFmtId="49" fontId="59" fillId="0" borderId="0" xfId="216" applyNumberFormat="1" applyFont="1" applyFill="1" applyAlignment="1" applyProtection="1">
      <alignment vertical="top" wrapText="1"/>
      <protection locked="0"/>
    </xf>
    <xf numFmtId="0" fontId="59" fillId="0" borderId="0" xfId="216" applyFont="1" applyFill="1" applyAlignment="1" applyProtection="1">
      <alignment vertical="top"/>
      <protection locked="0"/>
    </xf>
    <xf numFmtId="0" fontId="39" fillId="0" borderId="0" xfId="216" applyFont="1" applyFill="1" applyAlignment="1" applyProtection="1">
      <alignment vertical="top"/>
      <protection locked="0"/>
    </xf>
    <xf numFmtId="0" fontId="29" fillId="0" borderId="0" xfId="216" applyFont="1" applyFill="1" applyAlignment="1" applyProtection="1">
      <alignment vertical="top"/>
      <protection locked="0"/>
    </xf>
    <xf numFmtId="0" fontId="39" fillId="0" borderId="0" xfId="216" applyFont="1" applyFill="1" applyProtection="1">
      <protection locked="0"/>
    </xf>
    <xf numFmtId="0" fontId="29" fillId="0" borderId="0" xfId="216" applyFont="1" applyFill="1" applyProtection="1">
      <protection locked="0"/>
    </xf>
    <xf numFmtId="0" fontId="59" fillId="0" borderId="0" xfId="216" applyFont="1" applyFill="1" applyAlignment="1" applyProtection="1">
      <alignment vertical="center"/>
      <protection locked="0"/>
    </xf>
    <xf numFmtId="171" fontId="29" fillId="0" borderId="13" xfId="243" applyNumberFormat="1" applyFont="1" applyFill="1" applyBorder="1" applyAlignment="1" applyProtection="1">
      <alignment horizontal="center" vertical="center" wrapText="1"/>
      <protection locked="0"/>
    </xf>
    <xf numFmtId="0" fontId="64" fillId="0" borderId="0" xfId="216" applyFont="1" applyFill="1" applyProtection="1">
      <protection locked="0"/>
    </xf>
    <xf numFmtId="171" fontId="33" fillId="0" borderId="13" xfId="243" applyNumberFormat="1" applyFont="1" applyFill="1" applyBorder="1" applyAlignment="1" applyProtection="1">
      <alignment horizontal="center" vertical="top" wrapText="1"/>
      <protection locked="0"/>
    </xf>
    <xf numFmtId="0" fontId="64" fillId="0" borderId="0" xfId="216" applyFont="1" applyFill="1" applyAlignment="1" applyProtection="1">
      <alignment vertical="top"/>
      <protection locked="0"/>
    </xf>
    <xf numFmtId="0" fontId="59" fillId="0" borderId="0" xfId="326" applyFont="1" applyFill="1" applyProtection="1">
      <protection locked="0"/>
    </xf>
    <xf numFmtId="0" fontId="29" fillId="0" borderId="0" xfId="216" applyFont="1" applyFill="1" applyAlignment="1" applyProtection="1">
      <alignment horizontal="center" vertical="top" wrapText="1"/>
      <protection locked="0"/>
    </xf>
    <xf numFmtId="0" fontId="29" fillId="0" borderId="0" xfId="216" applyFont="1" applyFill="1" applyAlignment="1">
      <alignment horizontal="center" vertical="center"/>
    </xf>
    <xf numFmtId="0" fontId="59" fillId="0" borderId="0" xfId="216" applyFont="1" applyFill="1" applyAlignment="1">
      <alignment vertical="top"/>
    </xf>
    <xf numFmtId="0" fontId="59" fillId="0" borderId="0" xfId="216" applyFont="1" applyFill="1"/>
    <xf numFmtId="0" fontId="59" fillId="29" borderId="0" xfId="326" applyFont="1" applyFill="1" applyAlignment="1" applyProtection="1">
      <alignment vertical="top" wrapText="1"/>
      <protection locked="0"/>
    </xf>
    <xf numFmtId="0" fontId="59" fillId="29" borderId="0" xfId="216" applyFont="1" applyFill="1" applyAlignment="1" applyProtection="1">
      <alignment vertical="top" wrapText="1"/>
      <protection locked="0"/>
    </xf>
    <xf numFmtId="0" fontId="28" fillId="25" borderId="13" xfId="0" applyFont="1" applyFill="1" applyBorder="1" applyAlignment="1">
      <alignment horizontal="center" vertical="center"/>
    </xf>
    <xf numFmtId="0" fontId="35" fillId="25" borderId="14" xfId="326" applyFont="1" applyFill="1" applyBorder="1" applyAlignment="1">
      <alignment horizontal="center" vertical="center"/>
    </xf>
    <xf numFmtId="0" fontId="35" fillId="25" borderId="24" xfId="326" applyFont="1" applyFill="1" applyBorder="1" applyAlignment="1">
      <alignment horizontal="center" vertical="center"/>
    </xf>
    <xf numFmtId="0" fontId="35" fillId="25" borderId="15" xfId="326" applyFont="1" applyFill="1" applyBorder="1" applyAlignment="1">
      <alignment horizontal="center" vertical="center"/>
    </xf>
    <xf numFmtId="0" fontId="35" fillId="25" borderId="13" xfId="326" applyFont="1" applyFill="1" applyBorder="1" applyAlignment="1">
      <alignment horizontal="center" vertical="center"/>
    </xf>
    <xf numFmtId="0" fontId="35" fillId="25" borderId="13" xfId="326" applyFont="1" applyFill="1" applyBorder="1" applyAlignment="1">
      <alignment horizontal="center" vertical="center" wrapText="1"/>
    </xf>
    <xf numFmtId="0" fontId="35" fillId="25" borderId="16" xfId="326" applyFont="1" applyFill="1" applyBorder="1" applyAlignment="1">
      <alignment horizontal="center" vertical="center"/>
    </xf>
    <xf numFmtId="2" fontId="29" fillId="0" borderId="13" xfId="326" applyNumberFormat="1" applyFont="1" applyBorder="1" applyAlignment="1">
      <alignment horizontal="left" vertical="center" wrapText="1"/>
    </xf>
    <xf numFmtId="2" fontId="36" fillId="0" borderId="13" xfId="326" applyNumberFormat="1" applyFont="1" applyBorder="1" applyAlignment="1">
      <alignment horizontal="left" vertical="center" wrapText="1"/>
    </xf>
    <xf numFmtId="0" fontId="37" fillId="0" borderId="24" xfId="326" applyFont="1" applyBorder="1" applyAlignment="1">
      <alignment vertical="center"/>
    </xf>
    <xf numFmtId="0" fontId="37" fillId="0" borderId="15" xfId="326" applyFont="1" applyBorder="1" applyAlignment="1">
      <alignment horizontal="center" vertical="center"/>
    </xf>
    <xf numFmtId="0" fontId="36" fillId="0" borderId="29" xfId="326" applyFont="1" applyBorder="1" applyAlignment="1">
      <alignment horizontal="left" vertical="center" wrapText="1"/>
    </xf>
    <xf numFmtId="0" fontId="36" fillId="0" borderId="29" xfId="326" applyFont="1" applyBorder="1" applyAlignment="1">
      <alignment horizontal="center" vertical="center" wrapText="1"/>
    </xf>
    <xf numFmtId="0" fontId="36" fillId="0" borderId="40" xfId="326" applyFont="1" applyBorder="1" applyAlignment="1">
      <alignment horizontal="center" vertical="center"/>
    </xf>
    <xf numFmtId="173" fontId="36" fillId="0" borderId="41" xfId="326" applyNumberFormat="1" applyFont="1" applyBorder="1" applyAlignment="1">
      <alignment horizontal="center" vertical="center"/>
    </xf>
    <xf numFmtId="0" fontId="36" fillId="0" borderId="30" xfId="326" applyFont="1" applyBorder="1" applyAlignment="1">
      <alignment horizontal="left" vertical="center" wrapText="1"/>
    </xf>
    <xf numFmtId="0" fontId="36" fillId="0" borderId="30" xfId="326" applyFont="1" applyBorder="1" applyAlignment="1">
      <alignment horizontal="center" vertical="center" wrapText="1"/>
    </xf>
    <xf numFmtId="0" fontId="36" fillId="0" borderId="42" xfId="326" applyFont="1" applyBorder="1" applyAlignment="1">
      <alignment horizontal="center" vertical="center"/>
    </xf>
    <xf numFmtId="173" fontId="36" fillId="0" borderId="43" xfId="326" applyNumberFormat="1" applyFont="1" applyBorder="1" applyAlignment="1">
      <alignment horizontal="center" vertical="center"/>
    </xf>
    <xf numFmtId="2" fontId="36" fillId="0" borderId="29" xfId="326" applyNumberFormat="1" applyFont="1" applyBorder="1" applyAlignment="1">
      <alignment horizontal="left" vertical="center" wrapText="1"/>
    </xf>
    <xf numFmtId="2" fontId="36" fillId="0" borderId="35" xfId="326" applyNumberFormat="1" applyFont="1" applyBorder="1" applyAlignment="1">
      <alignment horizontal="left" vertical="center" wrapText="1"/>
    </xf>
    <xf numFmtId="0" fontId="36" fillId="0" borderId="35" xfId="326" applyFont="1" applyBorder="1" applyAlignment="1">
      <alignment horizontal="center" vertical="center" wrapText="1"/>
    </xf>
    <xf numFmtId="0" fontId="36" fillId="0" borderId="44" xfId="326" applyFont="1" applyBorder="1" applyAlignment="1">
      <alignment horizontal="center" vertical="center"/>
    </xf>
    <xf numFmtId="173" fontId="36" fillId="0" borderId="45" xfId="326" applyNumberFormat="1" applyFont="1" applyBorder="1" applyAlignment="1">
      <alignment horizontal="center" vertical="center"/>
    </xf>
    <xf numFmtId="2" fontId="36" fillId="0" borderId="30" xfId="326" applyNumberFormat="1" applyFont="1" applyBorder="1" applyAlignment="1">
      <alignment horizontal="left" vertical="center" wrapText="1"/>
    </xf>
    <xf numFmtId="0" fontId="37" fillId="0" borderId="30" xfId="326" applyFont="1" applyBorder="1" applyAlignment="1">
      <alignment vertical="center" wrapText="1"/>
    </xf>
    <xf numFmtId="1" fontId="59" fillId="0" borderId="13" xfId="326" applyNumberFormat="1" applyFont="1" applyFill="1" applyBorder="1" applyAlignment="1" applyProtection="1">
      <alignment horizontal="left" vertical="top" wrapText="1"/>
      <protection locked="0"/>
    </xf>
    <xf numFmtId="171" fontId="39" fillId="0" borderId="13" xfId="243" applyNumberFormat="1" applyFont="1" applyFill="1" applyBorder="1" applyAlignment="1" applyProtection="1">
      <alignment horizontal="left" vertical="top" wrapText="1"/>
      <protection locked="0"/>
    </xf>
    <xf numFmtId="1" fontId="59" fillId="0" borderId="13" xfId="326" applyNumberFormat="1" applyFont="1" applyBorder="1" applyAlignment="1" applyProtection="1">
      <alignment horizontal="left" vertical="top" wrapText="1"/>
      <protection locked="0"/>
    </xf>
    <xf numFmtId="0" fontId="29" fillId="0" borderId="29" xfId="326" applyFont="1" applyBorder="1" applyAlignment="1">
      <alignment horizontal="left" vertical="center" wrapText="1"/>
    </xf>
    <xf numFmtId="0" fontId="29" fillId="0" borderId="29" xfId="326" applyFont="1" applyFill="1" applyBorder="1" applyAlignment="1">
      <alignment horizontal="center" vertical="center" wrapText="1"/>
    </xf>
    <xf numFmtId="0" fontId="29" fillId="0" borderId="30" xfId="326" applyFont="1" applyBorder="1" applyAlignment="1">
      <alignment horizontal="left" vertical="center" wrapText="1"/>
    </xf>
    <xf numFmtId="0" fontId="29" fillId="0" borderId="30" xfId="326" applyFont="1" applyBorder="1" applyAlignment="1">
      <alignment horizontal="center" vertical="center" wrapText="1"/>
    </xf>
    <xf numFmtId="2" fontId="29" fillId="0" borderId="29" xfId="326" applyNumberFormat="1" applyFont="1" applyBorder="1" applyAlignment="1">
      <alignment horizontal="left" vertical="center" wrapText="1"/>
    </xf>
    <xf numFmtId="0" fontId="29" fillId="0" borderId="29" xfId="326" applyFont="1" applyBorder="1" applyAlignment="1">
      <alignment horizontal="center" vertical="center" wrapText="1"/>
    </xf>
    <xf numFmtId="2" fontId="29" fillId="0" borderId="35" xfId="326" applyNumberFormat="1" applyFont="1" applyBorder="1" applyAlignment="1">
      <alignment horizontal="left" vertical="center" wrapText="1"/>
    </xf>
    <xf numFmtId="0" fontId="29" fillId="0" borderId="35" xfId="326" applyFont="1" applyBorder="1" applyAlignment="1">
      <alignment horizontal="center" vertical="center" wrapText="1"/>
    </xf>
    <xf numFmtId="2" fontId="29" fillId="0" borderId="30" xfId="326" applyNumberFormat="1" applyFont="1" applyBorder="1" applyAlignment="1">
      <alignment horizontal="left" vertical="center" wrapText="1"/>
    </xf>
    <xf numFmtId="0" fontId="36" fillId="0" borderId="13" xfId="216" applyFont="1" applyFill="1" applyBorder="1" applyAlignment="1" applyProtection="1">
      <alignment horizontal="center" vertical="center" wrapText="1"/>
      <protection hidden="1"/>
    </xf>
    <xf numFmtId="0" fontId="36" fillId="0" borderId="13" xfId="326" applyFont="1" applyFill="1" applyBorder="1" applyAlignment="1" applyProtection="1">
      <alignment horizontal="center" vertical="center" wrapText="1"/>
      <protection hidden="1"/>
    </xf>
    <xf numFmtId="0" fontId="32" fillId="0" borderId="0" xfId="216" applyFont="1" applyFill="1" applyAlignment="1">
      <alignment horizontal="center" vertical="center" wrapText="1"/>
    </xf>
    <xf numFmtId="0" fontId="29" fillId="0" borderId="0" xfId="216" applyFont="1" applyFill="1" applyAlignment="1">
      <alignment horizontal="center" vertical="center" wrapText="1"/>
    </xf>
    <xf numFmtId="0" fontId="28" fillId="0" borderId="0" xfId="216" applyFont="1" applyFill="1" applyAlignment="1">
      <alignment horizontal="center" vertical="center" wrapText="1"/>
    </xf>
    <xf numFmtId="0" fontId="36" fillId="0" borderId="13" xfId="216" applyFont="1" applyFill="1" applyBorder="1" applyAlignment="1" applyProtection="1">
      <alignment horizontal="center" vertical="center" wrapText="1"/>
      <protection locked="0"/>
    </xf>
    <xf numFmtId="0" fontId="43" fillId="0" borderId="13" xfId="223" applyFont="1" applyFill="1" applyBorder="1" applyAlignment="1" applyProtection="1">
      <alignment horizontal="center" vertical="center" wrapText="1"/>
      <protection locked="0"/>
    </xf>
    <xf numFmtId="0" fontId="43" fillId="0" borderId="13" xfId="216" applyFont="1" applyFill="1" applyBorder="1" applyAlignment="1" applyProtection="1">
      <alignment horizontal="center" vertical="center" wrapText="1"/>
      <protection locked="0"/>
    </xf>
    <xf numFmtId="49" fontId="43" fillId="0" borderId="13" xfId="326" applyNumberFormat="1" applyFont="1" applyFill="1" applyBorder="1" applyAlignment="1" applyProtection="1">
      <alignment horizontal="center" vertical="center" wrapText="1"/>
      <protection locked="0"/>
    </xf>
    <xf numFmtId="0" fontId="36" fillId="0" borderId="13" xfId="326" applyFont="1" applyFill="1" applyBorder="1" applyAlignment="1" applyProtection="1">
      <alignment horizontal="center" vertical="center" wrapText="1"/>
      <protection locked="0"/>
    </xf>
    <xf numFmtId="0" fontId="29" fillId="0" borderId="0" xfId="216" applyFont="1" applyFill="1" applyAlignment="1" applyProtection="1">
      <alignment horizontal="center" vertical="center" wrapText="1"/>
      <protection locked="0"/>
    </xf>
    <xf numFmtId="0" fontId="32" fillId="0" borderId="0" xfId="216" applyFont="1" applyFill="1" applyAlignment="1" applyProtection="1">
      <alignment horizontal="center" vertical="center" wrapText="1"/>
      <protection locked="0"/>
    </xf>
    <xf numFmtId="0" fontId="33" fillId="0" borderId="13" xfId="326" applyNumberFormat="1" applyFont="1" applyBorder="1" applyAlignment="1" applyProtection="1">
      <alignment horizontal="left" vertical="center" wrapText="1"/>
      <protection locked="0"/>
    </xf>
    <xf numFmtId="14" fontId="35" fillId="25" borderId="0" xfId="326" applyNumberFormat="1" applyFont="1" applyFill="1" applyBorder="1" applyAlignment="1">
      <alignment horizontal="left" vertical="center"/>
    </xf>
    <xf numFmtId="0" fontId="35" fillId="0" borderId="0" xfId="326" applyFont="1" applyBorder="1" applyAlignment="1">
      <alignment horizontal="center" vertical="center"/>
    </xf>
    <xf numFmtId="0" fontId="35" fillId="25" borderId="0" xfId="326" applyFont="1" applyFill="1" applyBorder="1" applyAlignment="1">
      <alignment horizontal="center" vertical="center"/>
    </xf>
    <xf numFmtId="173" fontId="36" fillId="0" borderId="0" xfId="326" applyNumberFormat="1" applyFont="1" applyBorder="1" applyAlignment="1">
      <alignment horizontal="center" vertical="center"/>
    </xf>
    <xf numFmtId="173" fontId="35" fillId="25" borderId="0" xfId="326" applyNumberFormat="1" applyFont="1" applyFill="1" applyBorder="1" applyAlignment="1">
      <alignment horizontal="center" vertical="center"/>
    </xf>
    <xf numFmtId="0" fontId="35" fillId="25" borderId="0" xfId="326" applyFont="1" applyFill="1" applyBorder="1" applyAlignment="1">
      <alignment horizontal="center" vertical="center" wrapText="1"/>
    </xf>
    <xf numFmtId="0" fontId="37" fillId="0" borderId="46" xfId="326" applyFont="1" applyBorder="1" applyAlignment="1">
      <alignment vertical="center"/>
    </xf>
    <xf numFmtId="0" fontId="43" fillId="0" borderId="29" xfId="326" applyFont="1" applyBorder="1" applyAlignment="1">
      <alignment horizontal="center" vertical="center" wrapText="1"/>
    </xf>
    <xf numFmtId="0" fontId="36" fillId="0" borderId="47" xfId="326" applyFont="1" applyBorder="1" applyAlignment="1">
      <alignment horizontal="center" vertical="center" wrapText="1"/>
    </xf>
    <xf numFmtId="173" fontId="36" fillId="0" borderId="48" xfId="326" applyNumberFormat="1" applyFont="1" applyBorder="1" applyAlignment="1">
      <alignment horizontal="center" vertical="center"/>
    </xf>
    <xf numFmtId="0" fontId="43" fillId="0" borderId="30" xfId="326" applyFont="1" applyBorder="1" applyAlignment="1">
      <alignment horizontal="center" vertical="center" wrapText="1"/>
    </xf>
    <xf numFmtId="0" fontId="36" fillId="0" borderId="49" xfId="326" applyFont="1" applyBorder="1" applyAlignment="1">
      <alignment horizontal="center" vertical="center" wrapText="1"/>
    </xf>
    <xf numFmtId="173" fontId="36" fillId="0" borderId="50" xfId="326" applyNumberFormat="1" applyFont="1" applyBorder="1" applyAlignment="1">
      <alignment horizontal="center" vertical="center"/>
    </xf>
    <xf numFmtId="0" fontId="43" fillId="0" borderId="35" xfId="326" applyFont="1" applyBorder="1" applyAlignment="1">
      <alignment horizontal="center" vertical="center" wrapText="1"/>
    </xf>
    <xf numFmtId="0" fontId="36" fillId="0" borderId="51" xfId="326" applyFont="1" applyBorder="1" applyAlignment="1">
      <alignment horizontal="center" vertical="center" wrapText="1"/>
    </xf>
    <xf numFmtId="173" fontId="36" fillId="0" borderId="52" xfId="326" applyNumberFormat="1" applyFont="1" applyBorder="1" applyAlignment="1">
      <alignment horizontal="center" vertical="center"/>
    </xf>
    <xf numFmtId="0" fontId="51" fillId="24" borderId="13" xfId="250" applyFont="1" applyFill="1" applyBorder="1" applyAlignment="1">
      <alignment horizontal="center" vertical="center"/>
    </xf>
    <xf numFmtId="0" fontId="50" fillId="0" borderId="33" xfId="326" applyFont="1" applyBorder="1" applyAlignment="1">
      <alignment vertical="center" wrapText="1"/>
    </xf>
    <xf numFmtId="0" fontId="43" fillId="0" borderId="27" xfId="326" applyFont="1" applyBorder="1" applyAlignment="1">
      <alignment horizontal="center" vertical="center" wrapText="1"/>
    </xf>
    <xf numFmtId="0" fontId="36" fillId="0" borderId="10" xfId="326" applyFont="1" applyBorder="1" applyAlignment="1">
      <alignment horizontal="center" vertical="center" wrapText="1"/>
    </xf>
    <xf numFmtId="0" fontId="50" fillId="0" borderId="36" xfId="326" applyFont="1" applyBorder="1" applyAlignment="1">
      <alignment vertical="center" wrapText="1"/>
    </xf>
    <xf numFmtId="0" fontId="50" fillId="0" borderId="38" xfId="326" applyFont="1" applyBorder="1" applyAlignment="1">
      <alignment vertical="center" wrapText="1"/>
    </xf>
    <xf numFmtId="0" fontId="49" fillId="0" borderId="46" xfId="326" applyFont="1" applyBorder="1" applyAlignment="1">
      <alignment horizontal="justify" vertical="center" wrapText="1"/>
    </xf>
    <xf numFmtId="0" fontId="50" fillId="0" borderId="53" xfId="326" applyFont="1" applyBorder="1" applyAlignment="1">
      <alignment vertical="center" wrapText="1"/>
    </xf>
    <xf numFmtId="0" fontId="37" fillId="0" borderId="46" xfId="326" applyFont="1" applyBorder="1" applyAlignment="1">
      <alignment horizontal="center" vertical="center"/>
    </xf>
    <xf numFmtId="0" fontId="38" fillId="0" borderId="29" xfId="326" applyFont="1" applyBorder="1" applyAlignment="1">
      <alignment horizontal="left" vertical="center" wrapText="1"/>
    </xf>
    <xf numFmtId="0" fontId="35" fillId="25" borderId="29" xfId="326" applyFont="1" applyFill="1" applyBorder="1" applyAlignment="1">
      <alignment horizontal="center" vertical="center"/>
    </xf>
    <xf numFmtId="0" fontId="38" fillId="0" borderId="30" xfId="326" applyFont="1" applyBorder="1" applyAlignment="1">
      <alignment horizontal="left" vertical="center" wrapText="1"/>
    </xf>
    <xf numFmtId="0" fontId="35" fillId="25" borderId="30" xfId="326" applyFont="1" applyFill="1" applyBorder="1" applyAlignment="1">
      <alignment horizontal="center" vertical="center"/>
    </xf>
    <xf numFmtId="0" fontId="38" fillId="0" borderId="35" xfId="326" applyFont="1" applyBorder="1" applyAlignment="1">
      <alignment horizontal="left" vertical="center" wrapText="1"/>
    </xf>
    <xf numFmtId="0" fontId="35" fillId="25" borderId="35" xfId="326" applyFont="1" applyFill="1" applyBorder="1" applyAlignment="1">
      <alignment horizontal="center" vertical="center"/>
    </xf>
    <xf numFmtId="0" fontId="35" fillId="25" borderId="19" xfId="326" applyFont="1" applyFill="1" applyBorder="1" applyAlignment="1">
      <alignment horizontal="center" vertical="center"/>
    </xf>
    <xf numFmtId="0" fontId="35" fillId="25" borderId="22" xfId="326" applyFont="1" applyFill="1" applyBorder="1" applyAlignment="1">
      <alignment horizontal="center" vertical="center"/>
    </xf>
    <xf numFmtId="0" fontId="37" fillId="0" borderId="10" xfId="326" applyFont="1" applyBorder="1" applyAlignment="1">
      <alignment vertical="center"/>
    </xf>
    <xf numFmtId="0" fontId="35" fillId="25" borderId="10" xfId="326" applyFont="1" applyFill="1" applyBorder="1" applyAlignment="1">
      <alignment horizontal="left" vertical="center" wrapText="1"/>
    </xf>
    <xf numFmtId="0" fontId="51" fillId="24" borderId="0" xfId="250" applyFont="1" applyFill="1" applyBorder="1" applyAlignment="1">
      <alignment horizontal="center" vertical="center" wrapText="1"/>
    </xf>
    <xf numFmtId="0" fontId="37" fillId="0" borderId="0" xfId="326" applyFont="1" applyBorder="1" applyAlignment="1">
      <alignment horizontal="justify" vertical="center"/>
    </xf>
    <xf numFmtId="0" fontId="37" fillId="0" borderId="0" xfId="326" applyFont="1" applyBorder="1" applyAlignment="1">
      <alignment horizontal="justify" vertical="center" wrapText="1"/>
    </xf>
    <xf numFmtId="0" fontId="74" fillId="0" borderId="29" xfId="326" applyFont="1" applyBorder="1" applyAlignment="1">
      <alignment horizontal="justify" vertical="center" wrapText="1"/>
    </xf>
    <xf numFmtId="0" fontId="74" fillId="0" borderId="35" xfId="326" applyFont="1" applyBorder="1" applyAlignment="1">
      <alignment horizontal="justify" vertical="center" wrapText="1"/>
    </xf>
    <xf numFmtId="0" fontId="74" fillId="0" borderId="30" xfId="326" applyFont="1" applyBorder="1" applyAlignment="1">
      <alignment horizontal="justify" vertical="center" wrapText="1"/>
    </xf>
    <xf numFmtId="0" fontId="74" fillId="0" borderId="13" xfId="326" applyFont="1" applyBorder="1" applyAlignment="1">
      <alignment horizontal="justify" vertical="center" wrapText="1"/>
    </xf>
    <xf numFmtId="2" fontId="68" fillId="0" borderId="13" xfId="0" applyNumberFormat="1" applyFont="1" applyFill="1" applyBorder="1" applyAlignment="1" applyProtection="1">
      <alignment horizontal="center" vertical="top" wrapText="1"/>
      <protection locked="0"/>
    </xf>
    <xf numFmtId="0" fontId="1" fillId="0" borderId="16" xfId="216" applyFont="1" applyBorder="1" applyAlignment="1">
      <alignment vertical="center"/>
    </xf>
    <xf numFmtId="0" fontId="1" fillId="0" borderId="17" xfId="216" applyFont="1" applyBorder="1" applyAlignment="1">
      <alignment vertical="center"/>
    </xf>
    <xf numFmtId="0" fontId="1" fillId="0" borderId="22" xfId="216" applyFont="1" applyBorder="1" applyAlignment="1">
      <alignment vertical="center"/>
    </xf>
    <xf numFmtId="0" fontId="1" fillId="0" borderId="21" xfId="216" applyFont="1" applyBorder="1" applyAlignment="1">
      <alignment vertical="center"/>
    </xf>
    <xf numFmtId="9" fontId="39" fillId="0" borderId="15" xfId="268" applyFont="1" applyFill="1" applyBorder="1" applyAlignment="1" applyProtection="1">
      <alignment horizontal="center" vertical="center" wrapText="1"/>
      <protection locked="0"/>
    </xf>
    <xf numFmtId="9" fontId="59" fillId="0" borderId="15" xfId="268" applyFont="1" applyFill="1" applyBorder="1" applyAlignment="1" applyProtection="1">
      <alignment horizontal="center" vertical="center" wrapText="1"/>
      <protection locked="0"/>
    </xf>
    <xf numFmtId="9" fontId="39" fillId="0" borderId="13" xfId="268" applyFont="1" applyFill="1" applyBorder="1" applyAlignment="1" applyProtection="1">
      <alignment horizontal="center" vertical="center" wrapText="1"/>
      <protection locked="0"/>
    </xf>
    <xf numFmtId="9" fontId="59" fillId="27" borderId="13" xfId="268" applyFont="1" applyFill="1" applyBorder="1" applyAlignment="1" applyProtection="1">
      <alignment horizontal="center" vertical="center" wrapText="1"/>
      <protection locked="0"/>
    </xf>
    <xf numFmtId="9" fontId="59" fillId="28" borderId="13" xfId="268" applyFont="1" applyFill="1" applyBorder="1" applyAlignment="1" applyProtection="1">
      <alignment horizontal="center" vertical="center" wrapText="1"/>
      <protection locked="0"/>
    </xf>
    <xf numFmtId="22" fontId="53" fillId="0" borderId="0" xfId="327" applyNumberFormat="1" applyFont="1" applyAlignment="1">
      <alignment horizontal="left" vertical="center"/>
    </xf>
    <xf numFmtId="0" fontId="29" fillId="0" borderId="30" xfId="326" applyFont="1" applyFill="1" applyBorder="1" applyAlignment="1">
      <alignment horizontal="center" vertical="center" wrapText="1"/>
    </xf>
    <xf numFmtId="0" fontId="29" fillId="0" borderId="35" xfId="326" applyFont="1" applyBorder="1" applyAlignment="1">
      <alignment horizontal="left" vertical="center" wrapText="1"/>
    </xf>
    <xf numFmtId="0" fontId="29" fillId="0" borderId="35" xfId="326" applyFont="1" applyFill="1" applyBorder="1" applyAlignment="1">
      <alignment horizontal="center" vertical="center" wrapText="1"/>
    </xf>
    <xf numFmtId="0" fontId="28" fillId="25" borderId="13" xfId="326" applyFont="1" applyFill="1" applyBorder="1" applyAlignment="1">
      <alignment horizontal="center" vertical="center" wrapText="1"/>
    </xf>
    <xf numFmtId="0" fontId="28" fillId="25" borderId="12" xfId="0" applyFont="1" applyFill="1" applyBorder="1" applyAlignment="1">
      <alignment horizontal="center" vertical="center"/>
    </xf>
    <xf numFmtId="0" fontId="28" fillId="25" borderId="27" xfId="326" applyFont="1" applyFill="1" applyBorder="1" applyAlignment="1">
      <alignment horizontal="center" vertical="center" wrapText="1"/>
    </xf>
    <xf numFmtId="0" fontId="28" fillId="25" borderId="54" xfId="326" applyFont="1" applyFill="1" applyBorder="1" applyAlignment="1">
      <alignment horizontal="center" vertical="center" wrapText="1"/>
    </xf>
    <xf numFmtId="0" fontId="28" fillId="25" borderId="28" xfId="326" applyFont="1" applyFill="1" applyBorder="1" applyAlignment="1">
      <alignment horizontal="center" vertical="center" wrapText="1"/>
    </xf>
    <xf numFmtId="0" fontId="28" fillId="25" borderId="54" xfId="0" applyFont="1" applyFill="1" applyBorder="1" applyAlignment="1">
      <alignment horizontal="center" vertical="center"/>
    </xf>
    <xf numFmtId="0" fontId="28" fillId="25" borderId="28" xfId="0" applyFont="1" applyFill="1" applyBorder="1" applyAlignment="1">
      <alignment horizontal="center" vertical="center"/>
    </xf>
    <xf numFmtId="0" fontId="29" fillId="0" borderId="54" xfId="0" applyFont="1" applyBorder="1" applyAlignment="1">
      <alignment horizontal="center" vertical="center"/>
    </xf>
    <xf numFmtId="0" fontId="29" fillId="0" borderId="28" xfId="0" applyFont="1" applyBorder="1" applyAlignment="1">
      <alignment horizontal="center" vertical="center"/>
    </xf>
    <xf numFmtId="0" fontId="28" fillId="0" borderId="13" xfId="0" applyFont="1" applyBorder="1" applyAlignment="1">
      <alignment horizontal="center" vertical="center"/>
    </xf>
    <xf numFmtId="0" fontId="29" fillId="0" borderId="47" xfId="0" applyFont="1" applyBorder="1" applyAlignment="1">
      <alignment horizontal="center" vertical="center"/>
    </xf>
    <xf numFmtId="0" fontId="29" fillId="0" borderId="49" xfId="0" applyFont="1" applyBorder="1" applyAlignment="1">
      <alignment horizontal="center" vertical="center"/>
    </xf>
    <xf numFmtId="0" fontId="29" fillId="0" borderId="51" xfId="0" applyFont="1" applyBorder="1" applyAlignment="1">
      <alignment horizontal="center" vertical="center"/>
    </xf>
    <xf numFmtId="0" fontId="29" fillId="0" borderId="27" xfId="326" applyFont="1" applyBorder="1" applyAlignment="1">
      <alignment horizontal="center" vertical="center" wrapText="1"/>
    </xf>
    <xf numFmtId="0" fontId="29" fillId="0" borderId="54" xfId="326" applyFont="1" applyBorder="1" applyAlignment="1">
      <alignment horizontal="center" vertical="center" wrapText="1"/>
    </xf>
    <xf numFmtId="0" fontId="29" fillId="0" borderId="28" xfId="326" applyFont="1" applyBorder="1" applyAlignment="1">
      <alignment horizontal="center" vertical="center" wrapText="1"/>
    </xf>
    <xf numFmtId="0" fontId="28" fillId="25" borderId="27" xfId="326" applyFont="1" applyFill="1" applyBorder="1" applyAlignment="1">
      <alignment horizontal="center" vertical="center"/>
    </xf>
    <xf numFmtId="0" fontId="28" fillId="25" borderId="54" xfId="326" applyFont="1" applyFill="1" applyBorder="1" applyAlignment="1">
      <alignment horizontal="center" vertical="center"/>
    </xf>
    <xf numFmtId="0" fontId="28" fillId="25" borderId="28" xfId="326" applyFont="1" applyFill="1" applyBorder="1" applyAlignment="1">
      <alignment horizontal="center" vertical="center"/>
    </xf>
    <xf numFmtId="173" fontId="29" fillId="0" borderId="48" xfId="0" applyNumberFormat="1" applyFont="1" applyBorder="1" applyAlignment="1">
      <alignment horizontal="center" vertical="center"/>
    </xf>
    <xf numFmtId="173" fontId="29" fillId="0" borderId="50" xfId="0" applyNumberFormat="1" applyFont="1" applyBorder="1" applyAlignment="1">
      <alignment horizontal="center" vertical="center"/>
    </xf>
    <xf numFmtId="173" fontId="29" fillId="0" borderId="52" xfId="0" applyNumberFormat="1" applyFont="1" applyBorder="1" applyAlignment="1">
      <alignment horizontal="center" vertical="center"/>
    </xf>
    <xf numFmtId="0" fontId="45" fillId="0" borderId="29" xfId="326" applyFont="1" applyBorder="1" applyAlignment="1">
      <alignment horizontal="justify" vertical="center" wrapText="1"/>
    </xf>
    <xf numFmtId="0" fontId="45" fillId="0" borderId="24" xfId="326" applyFont="1" applyBorder="1" applyAlignment="1">
      <alignment horizontal="justify" vertical="center" wrapText="1"/>
    </xf>
    <xf numFmtId="9" fontId="64" fillId="0" borderId="13" xfId="268" applyFont="1" applyFill="1" applyBorder="1" applyAlignment="1" applyProtection="1">
      <alignment horizontal="left" vertical="top" wrapText="1"/>
      <protection locked="0"/>
    </xf>
    <xf numFmtId="0" fontId="64" fillId="0" borderId="13" xfId="326" applyFont="1" applyFill="1" applyBorder="1" applyAlignment="1" applyProtection="1">
      <alignment horizontal="left" vertical="top" wrapText="1"/>
      <protection locked="0"/>
    </xf>
    <xf numFmtId="49" fontId="1" fillId="0" borderId="13" xfId="326" applyNumberFormat="1" applyFont="1" applyFill="1" applyBorder="1" applyAlignment="1" applyProtection="1">
      <alignment horizontal="left" vertical="top" wrapText="1"/>
      <protection locked="0"/>
    </xf>
    <xf numFmtId="49" fontId="54" fillId="0" borderId="13" xfId="326" applyNumberFormat="1" applyFont="1" applyFill="1" applyBorder="1" applyAlignment="1" applyProtection="1">
      <alignment horizontal="left" vertical="top" wrapText="1"/>
      <protection locked="0"/>
    </xf>
    <xf numFmtId="0" fontId="54" fillId="0" borderId="13" xfId="224" applyFont="1" applyFill="1" applyBorder="1" applyAlignment="1" applyProtection="1">
      <alignment horizontal="left" vertical="top" wrapText="1"/>
      <protection locked="0"/>
    </xf>
    <xf numFmtId="0" fontId="29" fillId="0" borderId="0" xfId="216" applyFont="1" applyFill="1" applyAlignment="1" applyProtection="1">
      <alignment vertical="top" wrapText="1"/>
      <protection locked="0"/>
    </xf>
    <xf numFmtId="0" fontId="75" fillId="0" borderId="13" xfId="224" applyFont="1" applyBorder="1" applyAlignment="1">
      <alignment horizontal="justify" vertical="center" wrapText="1"/>
    </xf>
    <xf numFmtId="2" fontId="54" fillId="0" borderId="13" xfId="0" applyNumberFormat="1" applyFont="1" applyFill="1" applyBorder="1" applyAlignment="1" applyProtection="1">
      <alignment horizontal="center" vertical="top" wrapText="1"/>
      <protection locked="0"/>
    </xf>
    <xf numFmtId="14" fontId="1" fillId="0" borderId="13" xfId="0" applyNumberFormat="1" applyFont="1" applyFill="1" applyBorder="1" applyAlignment="1" applyProtection="1">
      <alignment horizontal="center" vertical="top"/>
      <protection locked="0"/>
    </xf>
    <xf numFmtId="0" fontId="1" fillId="0" borderId="13" xfId="0" applyFont="1" applyFill="1" applyBorder="1" applyAlignment="1" applyProtection="1">
      <alignment horizontal="center" vertical="top" wrapText="1"/>
      <protection locked="0"/>
    </xf>
    <xf numFmtId="0" fontId="54" fillId="0" borderId="13" xfId="0" applyFont="1" applyFill="1" applyBorder="1" applyAlignment="1" applyProtection="1">
      <alignment horizontal="left" vertical="top" wrapText="1"/>
      <protection locked="0"/>
    </xf>
    <xf numFmtId="49" fontId="1" fillId="0" borderId="13" xfId="326" applyNumberFormat="1" applyFont="1" applyFill="1" applyBorder="1" applyAlignment="1" applyProtection="1">
      <alignment horizontal="center" vertical="top" wrapText="1"/>
      <protection locked="0"/>
    </xf>
    <xf numFmtId="171" fontId="1" fillId="0" borderId="13" xfId="224" applyNumberFormat="1" applyFont="1" applyFill="1" applyBorder="1" applyAlignment="1" applyProtection="1">
      <alignment horizontal="center" vertical="center" wrapText="1"/>
      <protection locked="0"/>
    </xf>
    <xf numFmtId="49" fontId="54" fillId="0" borderId="13" xfId="326" applyNumberFormat="1" applyFont="1" applyFill="1" applyBorder="1" applyAlignment="1" applyProtection="1">
      <alignment horizontal="center" vertical="top" wrapText="1"/>
      <protection locked="0"/>
    </xf>
    <xf numFmtId="0" fontId="54" fillId="0" borderId="13" xfId="216" applyFont="1" applyFill="1" applyBorder="1" applyAlignment="1" applyProtection="1">
      <alignment horizontal="left" vertical="top" wrapText="1"/>
      <protection hidden="1"/>
    </xf>
    <xf numFmtId="9" fontId="1" fillId="0" borderId="13" xfId="268" applyFont="1" applyFill="1" applyBorder="1" applyAlignment="1" applyProtection="1">
      <alignment horizontal="center" vertical="center" wrapText="1"/>
      <protection locked="0"/>
    </xf>
    <xf numFmtId="2" fontId="1" fillId="0" borderId="13" xfId="0" applyNumberFormat="1" applyFont="1" applyFill="1" applyBorder="1" applyAlignment="1" applyProtection="1">
      <alignment horizontal="center" vertical="top" wrapText="1"/>
      <protection locked="0"/>
    </xf>
    <xf numFmtId="0" fontId="1" fillId="0" borderId="13" xfId="0" applyFont="1" applyFill="1" applyBorder="1" applyAlignment="1" applyProtection="1">
      <alignment horizontal="left" vertical="top" wrapText="1"/>
      <protection locked="0"/>
    </xf>
    <xf numFmtId="0" fontId="1" fillId="0" borderId="13" xfId="216" applyFont="1" applyFill="1" applyBorder="1" applyAlignment="1" applyProtection="1">
      <alignment horizontal="left" vertical="top" wrapText="1"/>
      <protection hidden="1"/>
    </xf>
    <xf numFmtId="2" fontId="76" fillId="0" borderId="13" xfId="0" applyNumberFormat="1" applyFont="1" applyFill="1" applyBorder="1" applyAlignment="1" applyProtection="1">
      <alignment horizontal="center" vertical="top" wrapText="1"/>
      <protection locked="0"/>
    </xf>
    <xf numFmtId="14" fontId="37" fillId="0" borderId="13" xfId="0" applyNumberFormat="1" applyFont="1" applyFill="1" applyBorder="1" applyAlignment="1" applyProtection="1">
      <alignment horizontal="center" vertical="top"/>
      <protection locked="0"/>
    </xf>
    <xf numFmtId="0" fontId="37" fillId="0" borderId="13" xfId="0" applyFont="1" applyFill="1" applyBorder="1" applyAlignment="1" applyProtection="1">
      <alignment horizontal="center" vertical="top" wrapText="1"/>
      <protection locked="0"/>
    </xf>
    <xf numFmtId="0" fontId="74" fillId="0" borderId="13" xfId="0" applyFont="1" applyFill="1" applyBorder="1" applyAlignment="1" applyProtection="1">
      <alignment horizontal="left" vertical="top" wrapText="1"/>
      <protection locked="0"/>
    </xf>
    <xf numFmtId="49" fontId="37" fillId="0" borderId="13" xfId="326" applyNumberFormat="1" applyFont="1" applyFill="1" applyBorder="1" applyAlignment="1" applyProtection="1">
      <alignment horizontal="center" vertical="top" wrapText="1"/>
      <protection locked="0"/>
    </xf>
    <xf numFmtId="171" fontId="37" fillId="0" borderId="13" xfId="0" applyNumberFormat="1" applyFont="1" applyFill="1" applyBorder="1" applyAlignment="1" applyProtection="1">
      <alignment horizontal="center" vertical="center" wrapText="1"/>
      <protection locked="0"/>
    </xf>
    <xf numFmtId="49" fontId="37" fillId="0" borderId="13" xfId="326" applyNumberFormat="1" applyFont="1" applyFill="1" applyBorder="1" applyAlignment="1" applyProtection="1">
      <alignment horizontal="left" vertical="top" wrapText="1"/>
      <protection locked="0"/>
    </xf>
    <xf numFmtId="49" fontId="76" fillId="0" borderId="13" xfId="326" applyNumberFormat="1" applyFont="1" applyFill="1" applyBorder="1" applyAlignment="1" applyProtection="1">
      <alignment horizontal="center" vertical="top" wrapText="1"/>
      <protection locked="0"/>
    </xf>
    <xf numFmtId="0" fontId="76" fillId="0" borderId="13" xfId="216" applyFont="1" applyFill="1" applyBorder="1" applyAlignment="1" applyProtection="1">
      <alignment horizontal="center" vertical="top" wrapText="1"/>
      <protection hidden="1"/>
    </xf>
    <xf numFmtId="9" fontId="37" fillId="0" borderId="13" xfId="268" applyFont="1" applyFill="1" applyBorder="1" applyAlignment="1" applyProtection="1">
      <alignment horizontal="center" vertical="center" wrapText="1"/>
      <protection locked="0"/>
    </xf>
    <xf numFmtId="49" fontId="78" fillId="0" borderId="13" xfId="326" applyNumberFormat="1" applyFont="1" applyFill="1" applyBorder="1" applyAlignment="1" applyProtection="1">
      <alignment horizontal="left" vertical="top" wrapText="1"/>
      <protection locked="0"/>
    </xf>
    <xf numFmtId="171" fontId="37" fillId="0" borderId="13" xfId="243" applyNumberFormat="1" applyFont="1" applyFill="1" applyBorder="1" applyAlignment="1" applyProtection="1">
      <alignment horizontal="center" vertical="center" wrapText="1"/>
      <protection locked="0"/>
    </xf>
    <xf numFmtId="0" fontId="79" fillId="0" borderId="13" xfId="0" applyFont="1" applyFill="1" applyBorder="1" applyAlignment="1" applyProtection="1">
      <alignment horizontal="left" vertical="top" wrapText="1"/>
      <protection locked="0"/>
    </xf>
    <xf numFmtId="171" fontId="1" fillId="0" borderId="13" xfId="0" applyNumberFormat="1" applyFont="1" applyFill="1" applyBorder="1" applyAlignment="1" applyProtection="1">
      <alignment horizontal="center" vertical="center" wrapText="1"/>
      <protection locked="0"/>
    </xf>
    <xf numFmtId="9" fontId="54" fillId="0" borderId="13" xfId="268" applyFont="1" applyFill="1" applyBorder="1" applyAlignment="1" applyProtection="1">
      <alignment horizontal="left" vertical="top" wrapText="1"/>
      <protection locked="0"/>
    </xf>
    <xf numFmtId="2" fontId="60" fillId="0" borderId="13" xfId="0" applyNumberFormat="1" applyFont="1" applyFill="1" applyBorder="1" applyAlignment="1" applyProtection="1">
      <alignment horizontal="center" vertical="top" wrapText="1"/>
      <protection locked="0"/>
    </xf>
    <xf numFmtId="0" fontId="37" fillId="0" borderId="13" xfId="0" applyFont="1" applyFill="1" applyBorder="1" applyAlignment="1" applyProtection="1">
      <alignment horizontal="left" vertical="top" wrapText="1"/>
      <protection locked="0"/>
    </xf>
    <xf numFmtId="0" fontId="74" fillId="0" borderId="13" xfId="0" applyFont="1" applyFill="1" applyBorder="1" applyAlignment="1" applyProtection="1">
      <alignment horizontal="center" vertical="top" wrapText="1"/>
      <protection locked="0"/>
    </xf>
    <xf numFmtId="49" fontId="78" fillId="0" borderId="13" xfId="326" applyNumberFormat="1" applyFont="1" applyFill="1" applyBorder="1" applyAlignment="1" applyProtection="1">
      <alignment horizontal="justify" vertical="top" wrapText="1"/>
      <protection locked="0"/>
    </xf>
    <xf numFmtId="0" fontId="79" fillId="0" borderId="13" xfId="224" applyFont="1" applyFill="1" applyBorder="1" applyAlignment="1" applyProtection="1">
      <alignment horizontal="left" vertical="top" wrapText="1"/>
      <protection locked="0"/>
    </xf>
    <xf numFmtId="9" fontId="1" fillId="28" borderId="13" xfId="268" applyFont="1" applyFill="1" applyBorder="1" applyAlignment="1" applyProtection="1">
      <alignment horizontal="center" vertical="center" wrapText="1"/>
      <protection locked="0"/>
    </xf>
    <xf numFmtId="0" fontId="60" fillId="0" borderId="13" xfId="326" applyFont="1" applyFill="1" applyBorder="1" applyAlignment="1" applyProtection="1">
      <alignment horizontal="center" vertical="top" wrapText="1"/>
      <protection locked="0"/>
    </xf>
    <xf numFmtId="171" fontId="1" fillId="0" borderId="13" xfId="243" applyNumberFormat="1" applyFont="1" applyFill="1" applyBorder="1" applyAlignment="1" applyProtection="1">
      <alignment horizontal="center" vertical="top" wrapText="1"/>
      <protection locked="0"/>
    </xf>
    <xf numFmtId="1" fontId="1" fillId="0" borderId="13" xfId="326" applyNumberFormat="1" applyFont="1" applyFill="1" applyBorder="1" applyAlignment="1" applyProtection="1">
      <alignment horizontal="center" vertical="top" wrapText="1"/>
      <protection locked="0"/>
    </xf>
    <xf numFmtId="0" fontId="1" fillId="0" borderId="13" xfId="326" applyFont="1" applyFill="1" applyBorder="1" applyAlignment="1" applyProtection="1">
      <alignment horizontal="center" vertical="top" wrapText="1"/>
      <protection locked="0"/>
    </xf>
    <xf numFmtId="172" fontId="1" fillId="0" borderId="13" xfId="326" applyNumberFormat="1" applyFont="1" applyFill="1" applyBorder="1" applyAlignment="1" applyProtection="1">
      <alignment horizontal="center" vertical="center" wrapText="1"/>
      <protection locked="0"/>
    </xf>
    <xf numFmtId="0" fontId="54" fillId="0" borderId="13" xfId="216" applyFont="1" applyFill="1" applyBorder="1" applyAlignment="1" applyProtection="1">
      <alignment horizontal="left" vertical="top" wrapText="1"/>
      <protection locked="0"/>
    </xf>
    <xf numFmtId="0" fontId="60" fillId="0" borderId="13" xfId="0" applyFont="1" applyFill="1" applyBorder="1" applyAlignment="1" applyProtection="1">
      <alignment horizontal="left" vertical="top" wrapText="1"/>
      <protection locked="0"/>
    </xf>
    <xf numFmtId="0" fontId="1" fillId="0" borderId="13" xfId="326" applyFont="1" applyFill="1" applyBorder="1" applyAlignment="1" applyProtection="1">
      <alignment horizontal="left" vertical="top" wrapText="1"/>
      <protection locked="0"/>
    </xf>
    <xf numFmtId="0" fontId="54" fillId="0" borderId="13" xfId="326" applyFont="1" applyFill="1" applyBorder="1" applyAlignment="1" applyProtection="1">
      <alignment horizontal="center" vertical="top" wrapText="1"/>
      <protection locked="0"/>
    </xf>
    <xf numFmtId="0" fontId="1" fillId="0" borderId="13" xfId="216" applyFont="1" applyFill="1" applyBorder="1" applyAlignment="1" applyProtection="1">
      <alignment horizontal="left" vertical="top" wrapText="1"/>
      <protection locked="0"/>
    </xf>
    <xf numFmtId="0" fontId="2" fillId="0" borderId="13" xfId="0" applyFont="1" applyFill="1" applyBorder="1" applyAlignment="1" applyProtection="1">
      <alignment horizontal="left" vertical="top" wrapText="1"/>
      <protection locked="0"/>
    </xf>
    <xf numFmtId="0" fontId="60" fillId="0" borderId="13" xfId="0" applyFont="1" applyFill="1" applyBorder="1" applyAlignment="1" applyProtection="1">
      <alignment horizontal="center" vertical="top" wrapText="1"/>
      <protection locked="0"/>
    </xf>
    <xf numFmtId="1" fontId="1" fillId="0" borderId="13" xfId="326" applyNumberFormat="1" applyFont="1" applyFill="1" applyBorder="1" applyAlignment="1" applyProtection="1">
      <alignment horizontal="center" vertical="top"/>
      <protection locked="0"/>
    </xf>
    <xf numFmtId="171" fontId="1" fillId="0" borderId="13" xfId="243" applyNumberFormat="1" applyFont="1" applyFill="1" applyBorder="1" applyAlignment="1" applyProtection="1">
      <alignment horizontal="center" vertical="center" wrapText="1"/>
      <protection locked="0"/>
    </xf>
    <xf numFmtId="171" fontId="1" fillId="0" borderId="13" xfId="243" applyNumberFormat="1" applyFont="1" applyFill="1" applyBorder="1" applyAlignment="1" applyProtection="1">
      <alignment horizontal="left" vertical="top" wrapText="1"/>
      <protection locked="0"/>
    </xf>
    <xf numFmtId="0" fontId="1" fillId="0" borderId="13" xfId="224" applyFont="1" applyFill="1" applyBorder="1" applyAlignment="1" applyProtection="1">
      <alignment horizontal="left" vertical="top" wrapText="1"/>
      <protection locked="0"/>
    </xf>
    <xf numFmtId="171" fontId="1" fillId="0" borderId="13" xfId="243" applyNumberFormat="1" applyFont="1" applyBorder="1" applyAlignment="1" applyProtection="1">
      <alignment horizontal="center" vertical="center" wrapText="1"/>
      <protection locked="0"/>
    </xf>
    <xf numFmtId="0" fontId="60" fillId="0" borderId="13" xfId="326" applyFont="1" applyFill="1" applyBorder="1" applyAlignment="1" applyProtection="1">
      <alignment horizontal="left" vertical="top" wrapText="1"/>
      <protection locked="0"/>
    </xf>
    <xf numFmtId="49" fontId="1" fillId="0" borderId="13" xfId="326" applyNumberFormat="1" applyFont="1" applyFill="1" applyBorder="1" applyAlignment="1" applyProtection="1">
      <alignment horizontal="left" vertical="center" wrapText="1"/>
      <protection locked="0"/>
    </xf>
    <xf numFmtId="49" fontId="54" fillId="0" borderId="13" xfId="326" applyNumberFormat="1" applyFont="1" applyFill="1" applyBorder="1" applyAlignment="1" applyProtection="1">
      <alignment horizontal="justify" vertical="top" wrapText="1"/>
      <protection locked="0"/>
    </xf>
    <xf numFmtId="0" fontId="60" fillId="0" borderId="13" xfId="326" applyFont="1" applyFill="1" applyBorder="1" applyAlignment="1" applyProtection="1">
      <alignment horizontal="left" vertical="center" wrapText="1"/>
      <protection locked="0"/>
    </xf>
    <xf numFmtId="49" fontId="1" fillId="0" borderId="13" xfId="326" applyNumberFormat="1" applyFont="1" applyFill="1" applyBorder="1" applyAlignment="1" applyProtection="1">
      <alignment horizontal="center" vertical="center" wrapText="1"/>
      <protection locked="0"/>
    </xf>
    <xf numFmtId="49" fontId="54" fillId="0" borderId="13" xfId="326" applyNumberFormat="1" applyFont="1" applyFill="1" applyBorder="1" applyAlignment="1" applyProtection="1">
      <alignment horizontal="center" vertical="center" wrapText="1"/>
      <protection locked="0"/>
    </xf>
    <xf numFmtId="0" fontId="54" fillId="0" borderId="13" xfId="216" applyFont="1" applyFill="1" applyBorder="1" applyAlignment="1" applyProtection="1">
      <alignment horizontal="left" vertical="center" wrapText="1"/>
      <protection hidden="1"/>
    </xf>
    <xf numFmtId="171" fontId="54" fillId="0" borderId="13" xfId="243" applyNumberFormat="1" applyFont="1" applyFill="1" applyBorder="1" applyAlignment="1" applyProtection="1">
      <alignment horizontal="center" vertical="top" wrapText="1"/>
      <protection locked="0"/>
    </xf>
    <xf numFmtId="1" fontId="54" fillId="0" borderId="13" xfId="326" applyNumberFormat="1" applyFont="1" applyFill="1" applyBorder="1" applyAlignment="1" applyProtection="1">
      <alignment horizontal="center" vertical="top"/>
      <protection locked="0"/>
    </xf>
    <xf numFmtId="171" fontId="54" fillId="0" borderId="13" xfId="243" applyNumberFormat="1" applyFont="1" applyFill="1" applyBorder="1" applyAlignment="1" applyProtection="1">
      <alignment horizontal="center" vertical="center" wrapText="1"/>
      <protection locked="0"/>
    </xf>
    <xf numFmtId="49" fontId="54" fillId="0" borderId="13" xfId="326" applyNumberFormat="1" applyFont="1" applyFill="1" applyBorder="1" applyAlignment="1" applyProtection="1">
      <alignment horizontal="left" vertical="center" wrapText="1"/>
      <protection locked="0"/>
    </xf>
    <xf numFmtId="9" fontId="54" fillId="28" borderId="13" xfId="268" applyFont="1" applyFill="1" applyBorder="1" applyAlignment="1" applyProtection="1">
      <alignment horizontal="center" vertical="center" wrapText="1"/>
      <protection locked="0"/>
    </xf>
    <xf numFmtId="1" fontId="1" fillId="0" borderId="13" xfId="326" applyNumberFormat="1" applyFont="1" applyFill="1" applyBorder="1" applyAlignment="1" applyProtection="1">
      <alignment horizontal="left" vertical="top" wrapText="1"/>
      <protection locked="0"/>
    </xf>
    <xf numFmtId="1" fontId="1" fillId="0" borderId="13" xfId="326" applyNumberFormat="1" applyFont="1" applyBorder="1" applyAlignment="1" applyProtection="1">
      <alignment horizontal="center" vertical="top" wrapText="1"/>
      <protection locked="0"/>
    </xf>
    <xf numFmtId="0" fontId="54" fillId="0" borderId="13" xfId="326" applyFont="1" applyFill="1" applyBorder="1" applyAlignment="1" applyProtection="1">
      <alignment horizontal="left" vertical="top" wrapText="1"/>
      <protection hidden="1"/>
    </xf>
    <xf numFmtId="171" fontId="1" fillId="0" borderId="13" xfId="243" applyNumberFormat="1" applyFont="1" applyBorder="1" applyAlignment="1" applyProtection="1">
      <alignment horizontal="center" vertical="top" wrapText="1"/>
      <protection locked="0"/>
    </xf>
    <xf numFmtId="0" fontId="83" fillId="0" borderId="13" xfId="326" applyFont="1" applyBorder="1" applyAlignment="1">
      <alignment horizontal="center" vertical="center" wrapText="1"/>
    </xf>
    <xf numFmtId="171" fontId="82" fillId="0" borderId="13" xfId="243" applyNumberFormat="1" applyFont="1" applyFill="1" applyBorder="1" applyAlignment="1" applyProtection="1">
      <alignment horizontal="left" vertical="top" wrapText="1"/>
      <protection locked="0"/>
    </xf>
    <xf numFmtId="171" fontId="2" fillId="0" borderId="13" xfId="243" applyNumberFormat="1" applyFont="1" applyFill="1" applyBorder="1" applyAlignment="1" applyProtection="1">
      <alignment horizontal="left" vertical="top" wrapText="1"/>
      <protection locked="0"/>
    </xf>
    <xf numFmtId="9" fontId="1" fillId="0" borderId="13" xfId="268" applyFont="1" applyFill="1" applyBorder="1" applyAlignment="1" applyProtection="1">
      <alignment horizontal="left" vertical="top" wrapText="1"/>
      <protection locked="0"/>
    </xf>
    <xf numFmtId="0" fontId="28" fillId="0" borderId="10" xfId="326" applyFont="1" applyBorder="1" applyAlignment="1" applyProtection="1">
      <alignment horizontal="left" vertical="center" wrapText="1"/>
      <protection locked="0"/>
    </xf>
    <xf numFmtId="0" fontId="28" fillId="0" borderId="11" xfId="326" applyFont="1" applyBorder="1" applyAlignment="1" applyProtection="1">
      <alignment horizontal="left" vertical="center"/>
      <protection locked="0"/>
    </xf>
    <xf numFmtId="0" fontId="28" fillId="0" borderId="11" xfId="326" applyFont="1" applyBorder="1" applyAlignment="1" applyProtection="1">
      <alignment horizontal="left" vertical="top"/>
      <protection locked="0"/>
    </xf>
    <xf numFmtId="0" fontId="28" fillId="0" borderId="12" xfId="326" applyFont="1" applyBorder="1" applyAlignment="1" applyProtection="1">
      <alignment horizontal="left" vertical="center"/>
      <protection locked="0"/>
    </xf>
    <xf numFmtId="0" fontId="63" fillId="0" borderId="13" xfId="216" applyFont="1" applyBorder="1" applyAlignment="1">
      <alignment horizontal="center" vertical="center" wrapText="1"/>
    </xf>
    <xf numFmtId="0" fontId="60" fillId="0" borderId="16" xfId="216" applyFont="1" applyBorder="1" applyAlignment="1">
      <alignment horizontal="center" vertical="center" wrapText="1"/>
    </xf>
    <xf numFmtId="0" fontId="2" fillId="0" borderId="17" xfId="216" applyFont="1" applyBorder="1" applyAlignment="1">
      <alignment horizontal="center" vertical="center" wrapText="1"/>
    </xf>
    <xf numFmtId="0" fontId="2" fillId="0" borderId="17" xfId="216" applyFont="1" applyBorder="1" applyAlignment="1">
      <alignment horizontal="left" vertical="top" wrapText="1"/>
    </xf>
    <xf numFmtId="0" fontId="2" fillId="0" borderId="17" xfId="216" applyFont="1" applyBorder="1" applyAlignment="1">
      <alignment horizontal="left" vertical="center" wrapText="1"/>
    </xf>
    <xf numFmtId="0" fontId="60" fillId="0" borderId="22" xfId="216" applyFont="1" applyBorder="1" applyAlignment="1">
      <alignment horizontal="center" vertical="center" wrapText="1"/>
    </xf>
    <xf numFmtId="0" fontId="2" fillId="0" borderId="21" xfId="216" applyFont="1" applyBorder="1" applyAlignment="1">
      <alignment horizontal="center" vertical="center" wrapText="1"/>
    </xf>
    <xf numFmtId="0" fontId="2" fillId="0" borderId="21" xfId="216" applyFont="1" applyBorder="1" applyAlignment="1">
      <alignment horizontal="left" vertical="top" wrapText="1"/>
    </xf>
    <xf numFmtId="0" fontId="2" fillId="0" borderId="21" xfId="216" applyFont="1" applyBorder="1" applyAlignment="1">
      <alignment horizontal="left" vertical="center" wrapText="1"/>
    </xf>
    <xf numFmtId="0" fontId="2" fillId="0" borderId="10" xfId="216" applyFont="1" applyBorder="1" applyAlignment="1">
      <alignment horizontal="left" vertical="center" wrapText="1"/>
    </xf>
    <xf numFmtId="0" fontId="2" fillId="0" borderId="11" xfId="216" applyFont="1" applyBorder="1" applyAlignment="1">
      <alignment horizontal="left" vertical="center" wrapText="1"/>
    </xf>
    <xf numFmtId="0" fontId="60" fillId="0" borderId="11" xfId="216" applyFont="1" applyBorder="1" applyAlignment="1">
      <alignment horizontal="left" vertical="center" wrapText="1"/>
    </xf>
    <xf numFmtId="0" fontId="2" fillId="0" borderId="11" xfId="216" applyFont="1" applyBorder="1" applyAlignment="1">
      <alignment horizontal="left" vertical="top" wrapText="1"/>
    </xf>
    <xf numFmtId="0" fontId="2" fillId="0" borderId="12" xfId="216" applyFont="1" applyBorder="1" applyAlignment="1">
      <alignment horizontal="left" vertical="center" wrapText="1"/>
    </xf>
    <xf numFmtId="0" fontId="56" fillId="0" borderId="10" xfId="216" applyFont="1" applyBorder="1" applyAlignment="1">
      <alignment horizontal="center" vertical="center" wrapText="1"/>
    </xf>
    <xf numFmtId="0" fontId="56" fillId="0" borderId="11" xfId="216" applyFont="1" applyBorder="1" applyAlignment="1">
      <alignment horizontal="center" vertical="center" wrapText="1"/>
    </xf>
    <xf numFmtId="0" fontId="57" fillId="0" borderId="11" xfId="216" applyFont="1" applyBorder="1" applyAlignment="1">
      <alignment horizontal="left" vertical="center" wrapText="1"/>
    </xf>
    <xf numFmtId="0" fontId="56" fillId="0" borderId="11" xfId="216" applyFont="1" applyBorder="1" applyAlignment="1">
      <alignment horizontal="left" vertical="top" wrapText="1"/>
    </xf>
    <xf numFmtId="0" fontId="56" fillId="0" borderId="11" xfId="216" applyFont="1" applyBorder="1" applyAlignment="1">
      <alignment horizontal="left" vertical="center" wrapText="1"/>
    </xf>
    <xf numFmtId="0" fontId="56" fillId="0" borderId="12" xfId="216" applyFont="1" applyBorder="1" applyAlignment="1">
      <alignment horizontal="left" vertical="center" wrapText="1"/>
    </xf>
    <xf numFmtId="0" fontId="61" fillId="0" borderId="14" xfId="216" applyFont="1" applyBorder="1" applyAlignment="1">
      <alignment horizontal="center" vertical="center" wrapText="1"/>
    </xf>
    <xf numFmtId="0" fontId="61" fillId="0" borderId="15" xfId="216" applyFont="1" applyBorder="1" applyAlignment="1">
      <alignment horizontal="center" vertical="center" wrapText="1"/>
    </xf>
    <xf numFmtId="0" fontId="61" fillId="0" borderId="10" xfId="216" applyFont="1" applyBorder="1" applyAlignment="1">
      <alignment horizontal="center" vertical="center" wrapText="1"/>
    </xf>
    <xf numFmtId="0" fontId="62" fillId="0" borderId="12" xfId="216" applyFont="1" applyBorder="1" applyAlignment="1">
      <alignment horizontal="center" vertical="center" wrapText="1"/>
    </xf>
    <xf numFmtId="0" fontId="63" fillId="0" borderId="10" xfId="216" applyFont="1" applyBorder="1" applyAlignment="1">
      <alignment horizontal="center" vertical="center" wrapText="1"/>
    </xf>
    <xf numFmtId="0" fontId="63" fillId="0" borderId="12" xfId="216" applyFont="1" applyBorder="1" applyAlignment="1">
      <alignment horizontal="left" vertical="center" wrapText="1"/>
    </xf>
    <xf numFmtId="0" fontId="1" fillId="0" borderId="10" xfId="0" applyFont="1" applyBorder="1" applyAlignment="1">
      <alignment horizontal="justify" vertical="center"/>
    </xf>
    <xf numFmtId="0" fontId="1" fillId="0" borderId="11" xfId="0" applyFont="1" applyBorder="1" applyAlignment="1">
      <alignment horizontal="justify" vertical="center"/>
    </xf>
    <xf numFmtId="0" fontId="1" fillId="0" borderId="12" xfId="0" applyFont="1" applyBorder="1" applyAlignment="1">
      <alignment horizontal="justify" vertical="center"/>
    </xf>
    <xf numFmtId="0" fontId="61" fillId="0" borderId="14" xfId="216" applyFont="1" applyBorder="1" applyAlignment="1">
      <alignment horizontal="center" vertical="center"/>
    </xf>
    <xf numFmtId="0" fontId="61" fillId="0" borderId="15" xfId="216" applyFont="1" applyBorder="1" applyAlignment="1">
      <alignment horizontal="center" vertical="center"/>
    </xf>
    <xf numFmtId="0" fontId="28" fillId="0" borderId="10" xfId="216" applyFont="1" applyFill="1" applyBorder="1" applyAlignment="1">
      <alignment horizontal="center" vertical="center" wrapText="1"/>
    </xf>
    <xf numFmtId="0" fontId="28" fillId="0" borderId="12" xfId="216" applyFont="1" applyFill="1" applyBorder="1" applyAlignment="1">
      <alignment horizontal="center" vertical="center" wrapText="1"/>
    </xf>
    <xf numFmtId="0" fontId="56" fillId="0" borderId="10" xfId="216" applyFont="1" applyBorder="1" applyAlignment="1">
      <alignment horizontal="center" vertical="center"/>
    </xf>
    <xf numFmtId="0" fontId="56" fillId="0" borderId="12" xfId="216" applyFont="1" applyBorder="1" applyAlignment="1">
      <alignment horizontal="center" vertical="center"/>
    </xf>
    <xf numFmtId="0" fontId="28" fillId="0" borderId="13" xfId="216" applyFont="1" applyFill="1" applyBorder="1" applyAlignment="1">
      <alignment horizontal="center" vertical="center" wrapText="1"/>
    </xf>
    <xf numFmtId="0" fontId="63" fillId="0" borderId="14" xfId="216" applyFont="1" applyBorder="1" applyAlignment="1">
      <alignment horizontal="center" vertical="center" wrapText="1"/>
    </xf>
    <xf numFmtId="0" fontId="63" fillId="0" borderId="24" xfId="216" applyFont="1" applyBorder="1" applyAlignment="1">
      <alignment horizontal="center" vertical="center" wrapText="1"/>
    </xf>
    <xf numFmtId="0" fontId="63" fillId="0" borderId="15" xfId="216" applyFont="1" applyBorder="1" applyAlignment="1">
      <alignment horizontal="center" vertical="center" wrapText="1"/>
    </xf>
    <xf numFmtId="0" fontId="2" fillId="0" borderId="14" xfId="326" applyFont="1" applyBorder="1" applyAlignment="1">
      <alignment horizontal="center" vertical="center" wrapText="1"/>
    </xf>
    <xf numFmtId="0" fontId="28" fillId="25" borderId="14" xfId="0" applyFont="1" applyFill="1" applyBorder="1" applyAlignment="1">
      <alignment horizontal="center" vertical="center"/>
    </xf>
    <xf numFmtId="0" fontId="28" fillId="25" borderId="24" xfId="0" applyFont="1" applyFill="1" applyBorder="1" applyAlignment="1">
      <alignment horizontal="center" vertical="center"/>
    </xf>
    <xf numFmtId="0" fontId="28" fillId="25" borderId="15" xfId="0" applyFont="1" applyFill="1" applyBorder="1" applyAlignment="1">
      <alignment horizontal="center" vertical="center"/>
    </xf>
    <xf numFmtId="0" fontId="30" fillId="25" borderId="14" xfId="327" applyFont="1" applyFill="1" applyBorder="1" applyAlignment="1">
      <alignment horizontal="center" vertical="center"/>
    </xf>
    <xf numFmtId="0" fontId="30" fillId="25" borderId="24" xfId="327" applyFont="1" applyFill="1" applyBorder="1" applyAlignment="1">
      <alignment horizontal="center" vertical="center"/>
    </xf>
    <xf numFmtId="0" fontId="30" fillId="25" borderId="15" xfId="327" applyFont="1" applyFill="1" applyBorder="1" applyAlignment="1">
      <alignment horizontal="center" vertical="center"/>
    </xf>
    <xf numFmtId="0" fontId="28" fillId="25" borderId="14" xfId="0" applyFont="1" applyFill="1" applyBorder="1" applyAlignment="1">
      <alignment horizontal="center" vertical="center" wrapText="1"/>
    </xf>
    <xf numFmtId="0" fontId="28" fillId="25" borderId="24" xfId="0" applyFont="1" applyFill="1" applyBorder="1" applyAlignment="1">
      <alignment horizontal="center" vertical="center" wrapText="1"/>
    </xf>
    <xf numFmtId="0" fontId="28" fillId="25" borderId="15" xfId="0" applyFont="1" applyFill="1" applyBorder="1" applyAlignment="1">
      <alignment horizontal="center" vertical="center" wrapText="1"/>
    </xf>
    <xf numFmtId="0" fontId="28" fillId="0" borderId="13" xfId="216" applyFont="1" applyBorder="1" applyAlignment="1">
      <alignment horizontal="center" vertical="center"/>
    </xf>
    <xf numFmtId="0" fontId="28" fillId="25" borderId="13" xfId="0" applyFont="1" applyFill="1" applyBorder="1" applyAlignment="1">
      <alignment horizontal="center" vertical="center" wrapText="1"/>
    </xf>
    <xf numFmtId="0" fontId="28" fillId="25" borderId="13" xfId="0" applyFont="1" applyFill="1" applyBorder="1" applyAlignment="1">
      <alignment horizontal="center" vertical="center"/>
    </xf>
    <xf numFmtId="0" fontId="28" fillId="25" borderId="13" xfId="216" applyFont="1" applyFill="1" applyBorder="1" applyAlignment="1">
      <alignment horizontal="center" vertical="center" wrapText="1"/>
    </xf>
    <xf numFmtId="0" fontId="28" fillId="25" borderId="13" xfId="216" applyFont="1" applyFill="1" applyBorder="1" applyAlignment="1">
      <alignment horizontal="center" vertical="center"/>
    </xf>
    <xf numFmtId="0" fontId="53" fillId="0" borderId="0" xfId="327" applyFont="1" applyAlignment="1">
      <alignment horizontal="center" vertical="center"/>
    </xf>
    <xf numFmtId="0" fontId="28" fillId="25" borderId="12" xfId="326" applyFont="1" applyFill="1" applyBorder="1" applyAlignment="1">
      <alignment horizontal="center" vertical="center" wrapText="1"/>
    </xf>
    <xf numFmtId="0" fontId="28" fillId="25" borderId="14" xfId="326" applyFont="1" applyFill="1" applyBorder="1" applyAlignment="1">
      <alignment horizontal="center" vertical="center" wrapText="1"/>
    </xf>
    <xf numFmtId="0" fontId="28" fillId="25" borderId="15" xfId="326" applyFont="1" applyFill="1" applyBorder="1" applyAlignment="1">
      <alignment horizontal="center" vertical="center" wrapText="1"/>
    </xf>
    <xf numFmtId="0" fontId="28" fillId="25" borderId="13" xfId="326" applyFont="1" applyFill="1" applyBorder="1" applyAlignment="1">
      <alignment horizontal="center" vertical="center"/>
    </xf>
    <xf numFmtId="0" fontId="28" fillId="25" borderId="27" xfId="326" applyFont="1" applyFill="1" applyBorder="1" applyAlignment="1">
      <alignment horizontal="center" vertical="center"/>
    </xf>
    <xf numFmtId="0" fontId="28" fillId="25" borderId="54" xfId="326" applyFont="1" applyFill="1" applyBorder="1" applyAlignment="1">
      <alignment horizontal="center" vertical="center"/>
    </xf>
    <xf numFmtId="0" fontId="28" fillId="25" borderId="28" xfId="326" applyFont="1" applyFill="1" applyBorder="1" applyAlignment="1">
      <alignment horizontal="center" vertical="center"/>
    </xf>
    <xf numFmtId="0" fontId="50" fillId="0" borderId="10" xfId="326" applyFont="1" applyBorder="1" applyAlignment="1">
      <alignment horizontal="center" vertical="center" wrapText="1"/>
    </xf>
    <xf numFmtId="0" fontId="50" fillId="0" borderId="12" xfId="326" applyFont="1" applyBorder="1" applyAlignment="1">
      <alignment horizontal="center" vertical="center" wrapText="1"/>
    </xf>
    <xf numFmtId="0" fontId="35" fillId="25" borderId="10" xfId="326" applyFont="1" applyFill="1" applyBorder="1" applyAlignment="1">
      <alignment horizontal="right" vertical="center"/>
    </xf>
    <xf numFmtId="0" fontId="35" fillId="25" borderId="11" xfId="326" applyFont="1" applyFill="1" applyBorder="1" applyAlignment="1">
      <alignment horizontal="right" vertical="center"/>
    </xf>
    <xf numFmtId="0" fontId="35" fillId="0" borderId="10" xfId="326" applyFont="1" applyBorder="1" applyAlignment="1">
      <alignment horizontal="center" vertical="center"/>
    </xf>
    <xf numFmtId="0" fontId="35" fillId="0" borderId="12" xfId="326" applyFont="1" applyBorder="1" applyAlignment="1">
      <alignment horizontal="center" vertical="center"/>
    </xf>
    <xf numFmtId="0" fontId="35" fillId="25" borderId="10" xfId="326" applyFont="1" applyFill="1" applyBorder="1" applyAlignment="1">
      <alignment horizontal="center" vertical="center" wrapText="1"/>
    </xf>
    <xf numFmtId="0" fontId="35" fillId="25" borderId="11" xfId="326" applyFont="1" applyFill="1" applyBorder="1" applyAlignment="1">
      <alignment horizontal="center" vertical="center" wrapText="1"/>
    </xf>
    <xf numFmtId="0" fontId="35" fillId="25" borderId="15" xfId="326" applyFont="1" applyFill="1" applyBorder="1" applyAlignment="1">
      <alignment horizontal="center" vertical="center" wrapText="1"/>
    </xf>
    <xf numFmtId="0" fontId="50" fillId="0" borderId="33" xfId="326" applyFont="1" applyBorder="1" applyAlignment="1">
      <alignment horizontal="center" vertical="center" wrapText="1"/>
    </xf>
    <xf numFmtId="0" fontId="50" fillId="0" borderId="34" xfId="326" applyFont="1" applyBorder="1" applyAlignment="1">
      <alignment horizontal="center" vertical="center" wrapText="1"/>
    </xf>
    <xf numFmtId="0" fontId="50" fillId="0" borderId="36" xfId="326" applyFont="1" applyBorder="1" applyAlignment="1">
      <alignment horizontal="center" vertical="center" wrapText="1"/>
    </xf>
    <xf numFmtId="0" fontId="50" fillId="0" borderId="37" xfId="326" applyFont="1" applyBorder="1" applyAlignment="1">
      <alignment horizontal="center" vertical="center" wrapText="1"/>
    </xf>
    <xf numFmtId="0" fontId="50" fillId="0" borderId="38" xfId="326" applyFont="1" applyBorder="1" applyAlignment="1">
      <alignment horizontal="center" vertical="center" wrapText="1"/>
    </xf>
    <xf numFmtId="0" fontId="50" fillId="0" borderId="39" xfId="326" applyFont="1" applyBorder="1" applyAlignment="1">
      <alignment horizontal="center" vertical="center" wrapText="1"/>
    </xf>
    <xf numFmtId="0" fontId="35" fillId="25" borderId="14" xfId="326" applyFont="1" applyFill="1" applyBorder="1" applyAlignment="1">
      <alignment horizontal="center" vertical="center"/>
    </xf>
    <xf numFmtId="0" fontId="35" fillId="25" borderId="24" xfId="326" applyFont="1" applyFill="1" applyBorder="1" applyAlignment="1">
      <alignment horizontal="center" vertical="center"/>
    </xf>
    <xf numFmtId="0" fontId="35" fillId="25" borderId="15" xfId="326" applyFont="1" applyFill="1" applyBorder="1" applyAlignment="1">
      <alignment horizontal="center" vertical="center"/>
    </xf>
    <xf numFmtId="0" fontId="35" fillId="25" borderId="14" xfId="326" applyFont="1" applyFill="1" applyBorder="1" applyAlignment="1">
      <alignment horizontal="center" vertical="center" wrapText="1"/>
    </xf>
    <xf numFmtId="0" fontId="35" fillId="25" borderId="24" xfId="326" applyFont="1" applyFill="1" applyBorder="1" applyAlignment="1">
      <alignment horizontal="center" vertical="center" wrapText="1"/>
    </xf>
    <xf numFmtId="0" fontId="35" fillId="25" borderId="12" xfId="326" applyFont="1" applyFill="1" applyBorder="1" applyAlignment="1">
      <alignment horizontal="center" vertical="center" wrapText="1"/>
    </xf>
    <xf numFmtId="0" fontId="35" fillId="25" borderId="13" xfId="326" applyFont="1" applyFill="1" applyBorder="1" applyAlignment="1">
      <alignment horizontal="center" vertical="center"/>
    </xf>
    <xf numFmtId="0" fontId="35" fillId="25" borderId="13" xfId="326" applyFont="1" applyFill="1" applyBorder="1" applyAlignment="1">
      <alignment horizontal="center" vertical="center" wrapText="1"/>
    </xf>
    <xf numFmtId="0" fontId="46" fillId="25" borderId="14" xfId="326" applyFont="1" applyFill="1" applyBorder="1" applyAlignment="1">
      <alignment horizontal="center" vertical="center"/>
    </xf>
    <xf numFmtId="0" fontId="46" fillId="25" borderId="24" xfId="326" applyFont="1" applyFill="1" applyBorder="1" applyAlignment="1">
      <alignment horizontal="center" vertical="center"/>
    </xf>
    <xf numFmtId="0" fontId="46" fillId="25" borderId="15" xfId="326" applyFont="1" applyFill="1" applyBorder="1" applyAlignment="1">
      <alignment horizontal="center" vertical="center"/>
    </xf>
    <xf numFmtId="0" fontId="35" fillId="25" borderId="16" xfId="326" applyFont="1" applyFill="1" applyBorder="1" applyAlignment="1">
      <alignment horizontal="center" vertical="center"/>
    </xf>
    <xf numFmtId="0" fontId="35" fillId="25" borderId="18" xfId="326" applyFont="1" applyFill="1" applyBorder="1" applyAlignment="1">
      <alignment horizontal="center" vertical="center"/>
    </xf>
    <xf numFmtId="0" fontId="35" fillId="25" borderId="10" xfId="326" applyFont="1" applyFill="1" applyBorder="1" applyAlignment="1">
      <alignment horizontal="center" vertical="center"/>
    </xf>
    <xf numFmtId="0" fontId="35" fillId="25" borderId="11" xfId="326" applyFont="1" applyFill="1" applyBorder="1" applyAlignment="1">
      <alignment horizontal="center" vertical="center"/>
    </xf>
    <xf numFmtId="0" fontId="35" fillId="0" borderId="13" xfId="326" applyFont="1" applyBorder="1" applyAlignment="1">
      <alignment horizontal="center" vertical="center"/>
    </xf>
    <xf numFmtId="0" fontId="35" fillId="25" borderId="16" xfId="326" applyFont="1" applyFill="1" applyBorder="1" applyAlignment="1">
      <alignment horizontal="center" vertical="center" wrapText="1"/>
    </xf>
    <xf numFmtId="0" fontId="35" fillId="25" borderId="17" xfId="326" applyFont="1" applyFill="1" applyBorder="1" applyAlignment="1">
      <alignment horizontal="center" vertical="center" wrapText="1"/>
    </xf>
    <xf numFmtId="0" fontId="35" fillId="25" borderId="18" xfId="326" applyFont="1" applyFill="1" applyBorder="1" applyAlignment="1">
      <alignment horizontal="center" vertical="center" wrapText="1"/>
    </xf>
    <xf numFmtId="0" fontId="35" fillId="25" borderId="22" xfId="326" applyFont="1" applyFill="1" applyBorder="1" applyAlignment="1">
      <alignment horizontal="center" vertical="center" wrapText="1"/>
    </xf>
    <xf numFmtId="0" fontId="35" fillId="25" borderId="21" xfId="326" applyFont="1" applyFill="1" applyBorder="1" applyAlignment="1">
      <alignment horizontal="center" vertical="center" wrapText="1"/>
    </xf>
    <xf numFmtId="0" fontId="35" fillId="25" borderId="23" xfId="326" applyFont="1" applyFill="1" applyBorder="1" applyAlignment="1">
      <alignment horizontal="center" vertical="center" wrapText="1"/>
    </xf>
    <xf numFmtId="14" fontId="35" fillId="25" borderId="22" xfId="326" applyNumberFormat="1" applyFont="1" applyFill="1" applyBorder="1" applyAlignment="1">
      <alignment horizontal="center" vertical="center"/>
    </xf>
    <xf numFmtId="14" fontId="35" fillId="25" borderId="23" xfId="326" applyNumberFormat="1" applyFont="1" applyFill="1" applyBorder="1" applyAlignment="1">
      <alignment horizontal="center" vertical="center"/>
    </xf>
  </cellXfs>
  <cellStyles count="328">
    <cellStyle name="20% - Accent1" xfId="1"/>
    <cellStyle name="20% - Accent2" xfId="2"/>
    <cellStyle name="20% - Accent3" xfId="3"/>
    <cellStyle name="20% - Accent4" xfId="4"/>
    <cellStyle name="20% - Accent5" xfId="5"/>
    <cellStyle name="20% - Accent6" xfId="6"/>
    <cellStyle name="20% - Énfasis1 2" xfId="7"/>
    <cellStyle name="20% - Énfasis1 2 2" xfId="8"/>
    <cellStyle name="20% - Énfasis1 2_7720 vigencias_futuras aguas de uraba 2010" xfId="9"/>
    <cellStyle name="20% - Énfasis1 3" xfId="10"/>
    <cellStyle name="20% - Énfasis1 4" xfId="11"/>
    <cellStyle name="20% - Énfasis2 2" xfId="12"/>
    <cellStyle name="20% - Énfasis2 2 2" xfId="13"/>
    <cellStyle name="20% - Énfasis2 2_7720 vigencias_futuras aguas de uraba 2010" xfId="14"/>
    <cellStyle name="20% - Énfasis2 3" xfId="15"/>
    <cellStyle name="20% - Énfasis2 4" xfId="16"/>
    <cellStyle name="20% - Énfasis3 2" xfId="17"/>
    <cellStyle name="20% - Énfasis3 2 2" xfId="18"/>
    <cellStyle name="20% - Énfasis3 2_7720 vigencias_futuras aguas de uraba 2010" xfId="19"/>
    <cellStyle name="20% - Énfasis3 3" xfId="20"/>
    <cellStyle name="20% - Énfasis3 4" xfId="21"/>
    <cellStyle name="20% - Énfasis4 2" xfId="22"/>
    <cellStyle name="20% - Énfasis4 2 2" xfId="23"/>
    <cellStyle name="20% - Énfasis4 2_7720 vigencias_futuras aguas de uraba 2010" xfId="24"/>
    <cellStyle name="20% - Énfasis4 3" xfId="25"/>
    <cellStyle name="20% - Énfasis4 4" xfId="26"/>
    <cellStyle name="20% - Énfasis5 2" xfId="27"/>
    <cellStyle name="20% - Énfasis5 2 2" xfId="28"/>
    <cellStyle name="20% - Énfasis5 2_7720 vigencias_futuras aguas de uraba 2010" xfId="29"/>
    <cellStyle name="20% - Énfasis5 3" xfId="30"/>
    <cellStyle name="20% - Énfasis5 4" xfId="31"/>
    <cellStyle name="20% - Énfasis6 2" xfId="32"/>
    <cellStyle name="20% - Énfasis6 2 2" xfId="33"/>
    <cellStyle name="20% - Énfasis6 2_7720 vigencias_futuras aguas de uraba 2010" xfId="34"/>
    <cellStyle name="20% - Énfasis6 3" xfId="35"/>
    <cellStyle name="20% - Énfasis6 4" xfId="36"/>
    <cellStyle name="40% - Accent1" xfId="37"/>
    <cellStyle name="40% - Accent2" xfId="38"/>
    <cellStyle name="40% - Accent3" xfId="39"/>
    <cellStyle name="40% - Accent4" xfId="40"/>
    <cellStyle name="40% - Accent5" xfId="41"/>
    <cellStyle name="40% - Accent6" xfId="42"/>
    <cellStyle name="40% - Énfasis1 2" xfId="43"/>
    <cellStyle name="40% - Énfasis1 2 2" xfId="44"/>
    <cellStyle name="40% - Énfasis1 2_7720 vigencias_futuras aguas de uraba 2010" xfId="45"/>
    <cellStyle name="40% - Énfasis1 3" xfId="46"/>
    <cellStyle name="40% - Énfasis1 4" xfId="47"/>
    <cellStyle name="40% - Énfasis2 2" xfId="48"/>
    <cellStyle name="40% - Énfasis2 2 2" xfId="49"/>
    <cellStyle name="40% - Énfasis2 2_7720 vigencias_futuras aguas de uraba 2010" xfId="50"/>
    <cellStyle name="40% - Énfasis2 3" xfId="51"/>
    <cellStyle name="40% - Énfasis2 4" xfId="52"/>
    <cellStyle name="40% - Énfasis3 2" xfId="53"/>
    <cellStyle name="40% - Énfasis3 2 2" xfId="54"/>
    <cellStyle name="40% - Énfasis3 2_7720 vigencias_futuras aguas de uraba 2010" xfId="55"/>
    <cellStyle name="40% - Énfasis3 3" xfId="56"/>
    <cellStyle name="40% - Énfasis3 4" xfId="57"/>
    <cellStyle name="40% - Énfasis4 2" xfId="58"/>
    <cellStyle name="40% - Énfasis4 2 2" xfId="59"/>
    <cellStyle name="40% - Énfasis4 2_7720 vigencias_futuras aguas de uraba 2010" xfId="60"/>
    <cellStyle name="40% - Énfasis4 3" xfId="61"/>
    <cellStyle name="40% - Énfasis4 4" xfId="62"/>
    <cellStyle name="40% - Énfasis5 2" xfId="63"/>
    <cellStyle name="40% - Énfasis5 2 2" xfId="64"/>
    <cellStyle name="40% - Énfasis5 2_7720 vigencias_futuras aguas de uraba 2010" xfId="65"/>
    <cellStyle name="40% - Énfasis5 3" xfId="66"/>
    <cellStyle name="40% - Énfasis5 4" xfId="67"/>
    <cellStyle name="40% - Énfasis6 2" xfId="68"/>
    <cellStyle name="40% - Énfasis6 2 2" xfId="69"/>
    <cellStyle name="40% - Énfasis6 2_7720 vigencias_futuras aguas de uraba 2010" xfId="70"/>
    <cellStyle name="40% - Énfasis6 3" xfId="71"/>
    <cellStyle name="40% - Énfasis6 4" xfId="72"/>
    <cellStyle name="60% - Accent1" xfId="73"/>
    <cellStyle name="60% - Accent2" xfId="74"/>
    <cellStyle name="60% - Accent3" xfId="75"/>
    <cellStyle name="60% - Accent4" xfId="76"/>
    <cellStyle name="60% - Accent5" xfId="77"/>
    <cellStyle name="60% - Accent6" xfId="78"/>
    <cellStyle name="60% - Énfasis1 2" xfId="79"/>
    <cellStyle name="60% - Énfasis1 2 2" xfId="80"/>
    <cellStyle name="60% - Énfasis1 2_Libro1" xfId="81"/>
    <cellStyle name="60% - Énfasis1 3" xfId="82"/>
    <cellStyle name="60% - Énfasis1 4" xfId="83"/>
    <cellStyle name="60% - Énfasis2 2" xfId="84"/>
    <cellStyle name="60% - Énfasis2 2 2" xfId="85"/>
    <cellStyle name="60% - Énfasis2 2_Libro1" xfId="86"/>
    <cellStyle name="60% - Énfasis2 3" xfId="87"/>
    <cellStyle name="60% - Énfasis2 4" xfId="88"/>
    <cellStyle name="60% - Énfasis3 2" xfId="89"/>
    <cellStyle name="60% - Énfasis3 2 2" xfId="90"/>
    <cellStyle name="60% - Énfasis3 2_Libro1" xfId="91"/>
    <cellStyle name="60% - Énfasis3 3" xfId="92"/>
    <cellStyle name="60% - Énfasis3 4" xfId="93"/>
    <cellStyle name="60% - Énfasis4 2" xfId="94"/>
    <cellStyle name="60% - Énfasis4 2 2" xfId="95"/>
    <cellStyle name="60% - Énfasis4 2_Libro1" xfId="96"/>
    <cellStyle name="60% - Énfasis4 3" xfId="97"/>
    <cellStyle name="60% - Énfasis4 4" xfId="98"/>
    <cellStyle name="60% - Énfasis5 2" xfId="99"/>
    <cellStyle name="60% - Énfasis5 2 2" xfId="100"/>
    <cellStyle name="60% - Énfasis5 2_Libro1" xfId="101"/>
    <cellStyle name="60% - Énfasis5 3" xfId="102"/>
    <cellStyle name="60% - Énfasis5 4" xfId="103"/>
    <cellStyle name="60% - Énfasis6 2" xfId="104"/>
    <cellStyle name="60% - Énfasis6 2 2" xfId="105"/>
    <cellStyle name="60% - Énfasis6 2_Libro1" xfId="106"/>
    <cellStyle name="60% - Énfasis6 3" xfId="107"/>
    <cellStyle name="60% - Énfasis6 4" xfId="108"/>
    <cellStyle name="Accent1" xfId="109"/>
    <cellStyle name="Accent2" xfId="110"/>
    <cellStyle name="Accent3" xfId="111"/>
    <cellStyle name="Accent4" xfId="112"/>
    <cellStyle name="Accent5" xfId="113"/>
    <cellStyle name="Accent6" xfId="114"/>
    <cellStyle name="Bad" xfId="115"/>
    <cellStyle name="Buena 2" xfId="116"/>
    <cellStyle name="Buena 2 2" xfId="117"/>
    <cellStyle name="Buena 2_Libro1" xfId="118"/>
    <cellStyle name="Buena 3" xfId="119"/>
    <cellStyle name="Buena 4" xfId="120"/>
    <cellStyle name="Calculation" xfId="121"/>
    <cellStyle name="Cálculo 2" xfId="122"/>
    <cellStyle name="Cálculo 2 2" xfId="123"/>
    <cellStyle name="Cálculo 2_2. 2 F21 Fenecimientos 2010 AGR" xfId="124"/>
    <cellStyle name="Cálculo 3" xfId="125"/>
    <cellStyle name="Cálculo 4" xfId="126"/>
    <cellStyle name="Celda de comprobación 2" xfId="127"/>
    <cellStyle name="Celda de comprobación 2 2" xfId="128"/>
    <cellStyle name="Celda de comprobación 2_2. 2 F21 Fenecimientos 2010 AGR" xfId="129"/>
    <cellStyle name="Celda de comprobación 3" xfId="130"/>
    <cellStyle name="Celda de comprobación 4" xfId="131"/>
    <cellStyle name="Celda vinculada 2" xfId="132"/>
    <cellStyle name="Celda vinculada 2 2" xfId="133"/>
    <cellStyle name="Celda vinculada 2_2. 2 F21 Fenecimientos 2010 AGR" xfId="134"/>
    <cellStyle name="Celda vinculada 3" xfId="135"/>
    <cellStyle name="Celda vinculada 4" xfId="136"/>
    <cellStyle name="Check Cell" xfId="137"/>
    <cellStyle name="Diseño" xfId="138"/>
    <cellStyle name="Encabezado 4 2" xfId="139"/>
    <cellStyle name="Encabezado 4 2 2" xfId="140"/>
    <cellStyle name="Encabezado 4 2_Libro1" xfId="141"/>
    <cellStyle name="Encabezado 4 3" xfId="142"/>
    <cellStyle name="Encabezado 4 4" xfId="143"/>
    <cellStyle name="Énfasis1 2" xfId="144"/>
    <cellStyle name="Énfasis1 2 2" xfId="145"/>
    <cellStyle name="Énfasis1 2_Libro1" xfId="146"/>
    <cellStyle name="Énfasis1 3" xfId="147"/>
    <cellStyle name="Énfasis1 4" xfId="148"/>
    <cellStyle name="Énfasis2 2" xfId="149"/>
    <cellStyle name="Énfasis2 2 2" xfId="150"/>
    <cellStyle name="Énfasis2 2_Libro1" xfId="151"/>
    <cellStyle name="Énfasis2 3" xfId="152"/>
    <cellStyle name="Énfasis2 4" xfId="153"/>
    <cellStyle name="Énfasis3 2" xfId="154"/>
    <cellStyle name="Énfasis3 2 2" xfId="155"/>
    <cellStyle name="Énfasis3 2_Libro1" xfId="156"/>
    <cellStyle name="Énfasis3 3" xfId="157"/>
    <cellStyle name="Énfasis3 4" xfId="158"/>
    <cellStyle name="Énfasis4 2" xfId="159"/>
    <cellStyle name="Énfasis4 2 2" xfId="160"/>
    <cellStyle name="Énfasis4 2_Libro1" xfId="161"/>
    <cellStyle name="Énfasis4 3" xfId="162"/>
    <cellStyle name="Énfasis4 4" xfId="163"/>
    <cellStyle name="Énfasis5 2" xfId="164"/>
    <cellStyle name="Énfasis5 2 2" xfId="165"/>
    <cellStyle name="Énfasis5 2_Libro1" xfId="166"/>
    <cellStyle name="Énfasis5 3" xfId="167"/>
    <cellStyle name="Énfasis5 4" xfId="168"/>
    <cellStyle name="Énfasis6 2" xfId="169"/>
    <cellStyle name="Énfasis6 2 2" xfId="170"/>
    <cellStyle name="Énfasis6 2_Libro1" xfId="171"/>
    <cellStyle name="Énfasis6 3" xfId="172"/>
    <cellStyle name="Énfasis6 4" xfId="173"/>
    <cellStyle name="Entrada 2" xfId="174"/>
    <cellStyle name="Entrada 2 2" xfId="175"/>
    <cellStyle name="Entrada 2_2. 2 F21 Fenecimientos 2010 AGR" xfId="176"/>
    <cellStyle name="Entrada 3" xfId="177"/>
    <cellStyle name="Entrada 4" xfId="178"/>
    <cellStyle name="Euro" xfId="179"/>
    <cellStyle name="Euro 2" xfId="180"/>
    <cellStyle name="Euro 3" xfId="181"/>
    <cellStyle name="Euro 4" xfId="322"/>
    <cellStyle name="Euro_1 7715 vigencias_futuras MUNICIPIO MEDELLÍN" xfId="182"/>
    <cellStyle name="Explanatory Text" xfId="183"/>
    <cellStyle name="Good" xfId="184"/>
    <cellStyle name="Heading 1" xfId="185"/>
    <cellStyle name="Heading 2" xfId="186"/>
    <cellStyle name="Heading 3" xfId="187"/>
    <cellStyle name="Heading 4" xfId="188"/>
    <cellStyle name="Hipervínculo 2" xfId="189"/>
    <cellStyle name="Incorrecto 2" xfId="190"/>
    <cellStyle name="Incorrecto 2 2" xfId="191"/>
    <cellStyle name="Incorrecto 2_Libro1" xfId="192"/>
    <cellStyle name="Incorrecto 3" xfId="193"/>
    <cellStyle name="Incorrecto 4" xfId="194"/>
    <cellStyle name="Input" xfId="195"/>
    <cellStyle name="Linked Cell" xfId="196"/>
    <cellStyle name="Millares 2" xfId="197"/>
    <cellStyle name="Millares 2 2" xfId="198"/>
    <cellStyle name="Millares 2 3" xfId="199"/>
    <cellStyle name="Millares 2 4" xfId="200"/>
    <cellStyle name="Millares 2 6" xfId="201"/>
    <cellStyle name="Millares 2_1 7715 vigencias_futuras MUNICIPIO MEDELLÍN" xfId="202"/>
    <cellStyle name="Millares 3" xfId="203"/>
    <cellStyle name="Millares 4" xfId="204"/>
    <cellStyle name="Millares 4 4" xfId="205"/>
    <cellStyle name="Millares 5" xfId="206"/>
    <cellStyle name="Moneda 2" xfId="207"/>
    <cellStyle name="Moneda 2 2" xfId="208"/>
    <cellStyle name="Moneda 2 3" xfId="209"/>
    <cellStyle name="Moneda 3" xfId="210"/>
    <cellStyle name="Neutral 2" xfId="211"/>
    <cellStyle name="Neutral 2 2" xfId="212"/>
    <cellStyle name="Neutral 2_Libro1" xfId="213"/>
    <cellStyle name="Neutral 3" xfId="214"/>
    <cellStyle name="Neutral 4" xfId="215"/>
    <cellStyle name="Normal" xfId="0" builtinId="0"/>
    <cellStyle name="Normal 10" xfId="216"/>
    <cellStyle name="Normal 10 2" xfId="326"/>
    <cellStyle name="Normal 11" xfId="217"/>
    <cellStyle name="Normal 12" xfId="218"/>
    <cellStyle name="Normal 13" xfId="219"/>
    <cellStyle name="Normal 14" xfId="220"/>
    <cellStyle name="Normal 15" xfId="221"/>
    <cellStyle name="Normal 17" xfId="222"/>
    <cellStyle name="Normal 19" xfId="223"/>
    <cellStyle name="Normal 2" xfId="224"/>
    <cellStyle name="Normal 2 2" xfId="225"/>
    <cellStyle name="Normal 2 2 2" xfId="226"/>
    <cellStyle name="Normal 2 2 3" xfId="227"/>
    <cellStyle name="Normal 2 2 4" xfId="228"/>
    <cellStyle name="Normal 2 2 5" xfId="229"/>
    <cellStyle name="Normal 2 2_1 7715 vigencias_futuras MUNICIPIO MEDELLÍN" xfId="230"/>
    <cellStyle name="Normal 2 3" xfId="231"/>
    <cellStyle name="Normal 2 4" xfId="232"/>
    <cellStyle name="Normal 2 5" xfId="233"/>
    <cellStyle name="Normal 2 6" xfId="234"/>
    <cellStyle name="Normal 2 7" xfId="327"/>
    <cellStyle name="Normal 2_1 7715 vigencias_futuras MUNICIPIO MEDELLÍN" xfId="235"/>
    <cellStyle name="Normal 20" xfId="236"/>
    <cellStyle name="Normal 22" xfId="237"/>
    <cellStyle name="Normal 24" xfId="238"/>
    <cellStyle name="Normal 26" xfId="239"/>
    <cellStyle name="Normal 27" xfId="240"/>
    <cellStyle name="Normal 28" xfId="241"/>
    <cellStyle name="Normal 29" xfId="242"/>
    <cellStyle name="Normal 3" xfId="243"/>
    <cellStyle name="Normal 3 2" xfId="244"/>
    <cellStyle name="Normal 3_Consolidado Vigencias Futuras 2010" xfId="245"/>
    <cellStyle name="Normal 4" xfId="246"/>
    <cellStyle name="Normal 4 2" xfId="247"/>
    <cellStyle name="Normal 4 3" xfId="248"/>
    <cellStyle name="Normal 4 4" xfId="249"/>
    <cellStyle name="Normal 4 5" xfId="250"/>
    <cellStyle name="Normal 4_1 7715 vigencias_futuras MUNICIPIO MEDELLÍN" xfId="251"/>
    <cellStyle name="Normal 5" xfId="252"/>
    <cellStyle name="Normal 5 2" xfId="253"/>
    <cellStyle name="Normal 5 3" xfId="254"/>
    <cellStyle name="Normal 5 4" xfId="255"/>
    <cellStyle name="Normal 6" xfId="256"/>
    <cellStyle name="Normal 7" xfId="257"/>
    <cellStyle name="Normal 8" xfId="258"/>
    <cellStyle name="Notas 2" xfId="259"/>
    <cellStyle name="Notas 2 2" xfId="260"/>
    <cellStyle name="Notas 2 3" xfId="261"/>
    <cellStyle name="Notas 2 4" xfId="262"/>
    <cellStyle name="Notas 2_7718  F24 Contratación AGR listoCARMEN" xfId="263"/>
    <cellStyle name="Notas 3" xfId="264"/>
    <cellStyle name="Notas 4" xfId="265"/>
    <cellStyle name="Notas 5" xfId="323"/>
    <cellStyle name="Notas 6" xfId="321"/>
    <cellStyle name="Note" xfId="266"/>
    <cellStyle name="Output" xfId="267"/>
    <cellStyle name="Porcentaje" xfId="268" builtinId="5"/>
    <cellStyle name="Porcentaje 2" xfId="269"/>
    <cellStyle name="Porcentual 2" xfId="270"/>
    <cellStyle name="Porcentual 2 2" xfId="271"/>
    <cellStyle name="Porcentual 2 3" xfId="272"/>
    <cellStyle name="Porcentual 2 4" xfId="273"/>
    <cellStyle name="Porcentual 3" xfId="274"/>
    <cellStyle name="Porcentual 3 2" xfId="275"/>
    <cellStyle name="Porcentual 3 3" xfId="276"/>
    <cellStyle name="Porcentual 4" xfId="277"/>
    <cellStyle name="Porcentual 5" xfId="278"/>
    <cellStyle name="Salida 2" xfId="279"/>
    <cellStyle name="Salida 2 2" xfId="280"/>
    <cellStyle name="Salida 2_2. 2 F21 Fenecimientos 2010 AGR" xfId="281"/>
    <cellStyle name="Salida 3" xfId="282"/>
    <cellStyle name="Salida 4" xfId="283"/>
    <cellStyle name="Texto de advertencia 2" xfId="284"/>
    <cellStyle name="Texto de advertencia 2 2" xfId="285"/>
    <cellStyle name="Texto de advertencia 2_Libro1" xfId="286"/>
    <cellStyle name="Texto de advertencia 3" xfId="287"/>
    <cellStyle name="Texto de advertencia 4" xfId="288"/>
    <cellStyle name="Texto explicativo 2" xfId="289"/>
    <cellStyle name="Texto explicativo 2 2" xfId="290"/>
    <cellStyle name="Texto explicativo 2_Libro1" xfId="291"/>
    <cellStyle name="Texto explicativo 3" xfId="292"/>
    <cellStyle name="Texto explicativo 4" xfId="293"/>
    <cellStyle name="Title" xfId="294"/>
    <cellStyle name="Título 1 2" xfId="295"/>
    <cellStyle name="Título 1 2 2" xfId="296"/>
    <cellStyle name="Título 1 2_2. 2 F21 Fenecimientos 2010 AGR" xfId="297"/>
    <cellStyle name="Título 1 3" xfId="298"/>
    <cellStyle name="Título 1 4" xfId="299"/>
    <cellStyle name="Título 2 2" xfId="300"/>
    <cellStyle name="Título 2 2 2" xfId="301"/>
    <cellStyle name="Título 2 2_2. 2 F21 Fenecimientos 2010 AGR" xfId="302"/>
    <cellStyle name="Título 2 3" xfId="303"/>
    <cellStyle name="Título 2 4" xfId="304"/>
    <cellStyle name="Título 3 2" xfId="305"/>
    <cellStyle name="Título 3 2 2" xfId="306"/>
    <cellStyle name="Título 3 2_2. 2 F21 Fenecimientos 2010 AGR" xfId="307"/>
    <cellStyle name="Título 3 3" xfId="308"/>
    <cellStyle name="Título 3 4" xfId="309"/>
    <cellStyle name="Título 4" xfId="310"/>
    <cellStyle name="Título 4 2" xfId="311"/>
    <cellStyle name="Título 4_Libro1" xfId="312"/>
    <cellStyle name="Título 5" xfId="313"/>
    <cellStyle name="Título 6" xfId="314"/>
    <cellStyle name="Título 7" xfId="324"/>
    <cellStyle name="Título 8" xfId="325"/>
    <cellStyle name="Total 2" xfId="315"/>
    <cellStyle name="Total 2 2" xfId="316"/>
    <cellStyle name="Total 2_2. 2 F21 Fenecimientos 2010 AGR" xfId="317"/>
    <cellStyle name="Total 3" xfId="318"/>
    <cellStyle name="Total 4" xfId="319"/>
    <cellStyle name="Warning Text" xfId="320"/>
  </cellStyles>
  <dxfs count="139">
    <dxf>
      <font>
        <color theme="1"/>
      </font>
    </dxf>
    <dxf>
      <font>
        <color theme="1" tint="0.499984740745262"/>
      </font>
      <fill>
        <patternFill patternType="none">
          <bgColor auto="1"/>
        </patternFill>
      </fill>
    </dxf>
    <dxf>
      <font>
        <color theme="0" tint="-4.9989318521683403E-2"/>
      </font>
    </dxf>
    <dxf>
      <font>
        <color theme="1"/>
      </font>
    </dxf>
    <dxf>
      <font>
        <color theme="1" tint="0.499984740745262"/>
      </font>
      <fill>
        <patternFill patternType="none">
          <bgColor auto="1"/>
        </patternFill>
      </fill>
    </dxf>
    <dxf>
      <font>
        <color theme="0" tint="-4.9989318521683403E-2"/>
      </font>
    </dxf>
    <dxf>
      <font>
        <b val="0"/>
        <i val="0"/>
        <color theme="0"/>
      </font>
      <fill>
        <patternFill>
          <bgColor rgb="FFFF0000"/>
        </patternFill>
      </fill>
    </dxf>
    <dxf>
      <font>
        <b val="0"/>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color theme="1"/>
      </font>
    </dxf>
    <dxf>
      <font>
        <color theme="1" tint="0.499984740745262"/>
      </font>
      <fill>
        <patternFill patternType="none">
          <bgColor auto="1"/>
        </patternFill>
      </fill>
    </dxf>
    <dxf>
      <font>
        <color theme="0" tint="-4.9989318521683403E-2"/>
      </font>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color theme="1"/>
      </font>
    </dxf>
    <dxf>
      <font>
        <color theme="1" tint="0.499984740745262"/>
      </font>
      <fill>
        <patternFill patternType="none">
          <bgColor auto="1"/>
        </patternFill>
      </fill>
    </dxf>
    <dxf>
      <font>
        <color theme="0" tint="-4.9989318521683403E-2"/>
      </font>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val="0"/>
        <i val="0"/>
        <color theme="0"/>
      </font>
      <fill>
        <patternFill>
          <bgColor rgb="FFFF0000"/>
        </patternFill>
      </fill>
    </dxf>
    <dxf>
      <font>
        <b val="0"/>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color theme="1"/>
      </font>
    </dxf>
    <dxf>
      <font>
        <color theme="1" tint="0.499984740745262"/>
      </font>
      <fill>
        <patternFill patternType="none">
          <bgColor auto="1"/>
        </patternFill>
      </fill>
    </dxf>
    <dxf>
      <font>
        <color theme="0" tint="-4.9989318521683403E-2"/>
      </font>
    </dxf>
    <dxf>
      <font>
        <color theme="1"/>
      </font>
    </dxf>
    <dxf>
      <font>
        <color theme="1" tint="0.499984740745262"/>
      </font>
      <fill>
        <patternFill patternType="none">
          <bgColor auto="1"/>
        </patternFill>
      </fill>
    </dxf>
    <dxf>
      <font>
        <color theme="0" tint="-4.9989318521683403E-2"/>
      </font>
    </dxf>
    <dxf>
      <font>
        <b/>
        <i val="0"/>
        <color rgb="FFC00000"/>
      </font>
    </dxf>
    <dxf>
      <font>
        <b/>
        <i val="0"/>
        <color rgb="FFC00000"/>
      </font>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rgb="FF9C0006"/>
      </font>
      <fill>
        <patternFill patternType="none">
          <bgColor auto="1"/>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val="0"/>
        <i val="0"/>
      </font>
      <fill>
        <patternFill patternType="none">
          <bgColor auto="1"/>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b/>
        <i val="0"/>
        <color theme="0"/>
      </font>
      <fill>
        <patternFill>
          <bgColor rgb="FFFF0000"/>
        </patternFill>
      </fill>
    </dxf>
    <dxf>
      <font>
        <b/>
        <i val="0"/>
        <color theme="0"/>
      </font>
      <fill>
        <patternFill>
          <bgColor rgb="FF00B050"/>
        </patternFill>
      </fill>
    </dxf>
    <dxf>
      <font>
        <b val="0"/>
        <i val="0"/>
      </font>
      <fill>
        <patternFill patternType="none">
          <bgColor auto="1"/>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b val="0"/>
        <i val="0"/>
      </font>
      <fill>
        <patternFill patternType="none">
          <bgColor auto="1"/>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b val="0"/>
        <i val="0"/>
      </font>
      <fill>
        <patternFill patternType="none">
          <bgColor auto="1"/>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b val="0"/>
        <i val="0"/>
      </font>
      <fill>
        <patternFill patternType="none">
          <bgColor auto="1"/>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val="0"/>
        <i val="0"/>
      </font>
      <fill>
        <patternFill patternType="none">
          <bgColor auto="1"/>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s>
  <tableStyles count="0" defaultTableStyle="TableStyleMedium9" defaultPivotStyle="PivotStyleLight16"/>
  <colors>
    <mruColors>
      <color rgb="FFFFFFCC"/>
      <color rgb="FFCCFFCC"/>
      <color rgb="FFCC99FF"/>
      <color rgb="FF66FFFF"/>
      <color rgb="FF99FF99"/>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29"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14</xdr:col>
      <xdr:colOff>743414</xdr:colOff>
      <xdr:row>0</xdr:row>
      <xdr:rowOff>95540</xdr:rowOff>
    </xdr:from>
    <xdr:to>
      <xdr:col>14</xdr:col>
      <xdr:colOff>2834267</xdr:colOff>
      <xdr:row>1</xdr:row>
      <xdr:rowOff>232317</xdr:rowOff>
    </xdr:to>
    <xdr:pic>
      <xdr:nvPicPr>
        <xdr:cNvPr id="3" name="Imagen 2">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02957" y="95540"/>
          <a:ext cx="2090853" cy="54333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85725</xdr:colOff>
          <xdr:row>1</xdr:row>
          <xdr:rowOff>76200</xdr:rowOff>
        </xdr:from>
        <xdr:to>
          <xdr:col>7</xdr:col>
          <xdr:colOff>28575</xdr:colOff>
          <xdr:row>26</xdr:row>
          <xdr:rowOff>85725</xdr:rowOff>
        </xdr:to>
        <xdr:sp macro="" textlink="">
          <xdr:nvSpPr>
            <xdr:cNvPr id="78849" name="Object 1" hidden="1">
              <a:extLst>
                <a:ext uri="{63B3BB69-23CF-44E3-9099-C40C66FF867C}">
                  <a14:compatExt spid="_x0000_s78849"/>
                </a:ext>
                <a:ext uri="{FF2B5EF4-FFF2-40B4-BE49-F238E27FC236}">
                  <a16:creationId xmlns:a16="http://schemas.microsoft.com/office/drawing/2014/main" xmlns="" id="{00000000-0008-0000-0100-00000134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xdr:row>
          <xdr:rowOff>95250</xdr:rowOff>
        </xdr:from>
        <xdr:to>
          <xdr:col>14</xdr:col>
          <xdr:colOff>857250</xdr:colOff>
          <xdr:row>26</xdr:row>
          <xdr:rowOff>85725</xdr:rowOff>
        </xdr:to>
        <xdr:sp macro="" textlink="">
          <xdr:nvSpPr>
            <xdr:cNvPr id="78850" name="Object 18" hidden="1">
              <a:extLst>
                <a:ext uri="{63B3BB69-23CF-44E3-9099-C40C66FF867C}">
                  <a14:compatExt spid="_x0000_s78850"/>
                </a:ext>
                <a:ext uri="{FF2B5EF4-FFF2-40B4-BE49-F238E27FC236}">
                  <a16:creationId xmlns:a16="http://schemas.microsoft.com/office/drawing/2014/main" xmlns="" id="{00000000-0008-0000-0100-00000234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20</xdr:col>
      <xdr:colOff>0</xdr:colOff>
      <xdr:row>23</xdr:row>
      <xdr:rowOff>52916</xdr:rowOff>
    </xdr:from>
    <xdr:to>
      <xdr:col>24</xdr:col>
      <xdr:colOff>0</xdr:colOff>
      <xdr:row>35</xdr:row>
      <xdr:rowOff>21165</xdr:rowOff>
    </xdr:to>
    <xdr:sp macro="" textlink="">
      <xdr:nvSpPr>
        <xdr:cNvPr id="2" name="Rectángulo 1">
          <a:extLst>
            <a:ext uri="{FF2B5EF4-FFF2-40B4-BE49-F238E27FC236}">
              <a16:creationId xmlns:a16="http://schemas.microsoft.com/office/drawing/2014/main" xmlns="" id="{00000000-0008-0000-0600-000002000000}"/>
            </a:ext>
          </a:extLst>
        </xdr:cNvPr>
        <xdr:cNvSpPr/>
      </xdr:nvSpPr>
      <xdr:spPr bwMode="auto">
        <a:xfrm>
          <a:off x="18897600" y="4624916"/>
          <a:ext cx="4191000" cy="2035174"/>
        </a:xfrm>
        <a:prstGeom prst="rect">
          <a:avLst/>
        </a:prstGeom>
        <a:solidFill>
          <a:schemeClr val="bg1">
            <a:lumMod val="95000"/>
            <a:alpha val="5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es-CO" sz="1100"/>
        </a:p>
      </xdr:txBody>
    </xdr:sp>
    <xdr:clientData/>
  </xdr:twoCellAnchor>
  <xdr:twoCellAnchor>
    <xdr:from>
      <xdr:col>6</xdr:col>
      <xdr:colOff>10582</xdr:colOff>
      <xdr:row>3</xdr:row>
      <xdr:rowOff>10583</xdr:rowOff>
    </xdr:from>
    <xdr:to>
      <xdr:col>13</xdr:col>
      <xdr:colOff>1037165</xdr:colOff>
      <xdr:row>19</xdr:row>
      <xdr:rowOff>179916</xdr:rowOff>
    </xdr:to>
    <xdr:sp macro="" textlink="">
      <xdr:nvSpPr>
        <xdr:cNvPr id="4" name="Rectángulo 3">
          <a:extLst>
            <a:ext uri="{FF2B5EF4-FFF2-40B4-BE49-F238E27FC236}">
              <a16:creationId xmlns:a16="http://schemas.microsoft.com/office/drawing/2014/main" xmlns="" id="{00000000-0008-0000-0600-000004000000}"/>
            </a:ext>
          </a:extLst>
        </xdr:cNvPr>
        <xdr:cNvSpPr/>
      </xdr:nvSpPr>
      <xdr:spPr bwMode="auto">
        <a:xfrm>
          <a:off x="15652749" y="433916"/>
          <a:ext cx="8360833" cy="3460750"/>
        </a:xfrm>
        <a:prstGeom prst="rect">
          <a:avLst/>
        </a:prstGeom>
        <a:solidFill>
          <a:schemeClr val="bg1">
            <a:lumMod val="95000"/>
            <a:alpha val="5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es-CO" sz="1100"/>
        </a:p>
      </xdr:txBody>
    </xdr:sp>
    <xdr:clientData/>
  </xdr:twoCellAnchor>
  <xdr:twoCellAnchor>
    <xdr:from>
      <xdr:col>6</xdr:col>
      <xdr:colOff>21164</xdr:colOff>
      <xdr:row>24</xdr:row>
      <xdr:rowOff>0</xdr:rowOff>
    </xdr:from>
    <xdr:to>
      <xdr:col>13</xdr:col>
      <xdr:colOff>1038914</xdr:colOff>
      <xdr:row>44</xdr:row>
      <xdr:rowOff>169333</xdr:rowOff>
    </xdr:to>
    <xdr:sp macro="" textlink="">
      <xdr:nvSpPr>
        <xdr:cNvPr id="5" name="Rectángulo 4">
          <a:extLst>
            <a:ext uri="{FF2B5EF4-FFF2-40B4-BE49-F238E27FC236}">
              <a16:creationId xmlns:a16="http://schemas.microsoft.com/office/drawing/2014/main" xmlns="" id="{00000000-0008-0000-0600-000005000000}"/>
            </a:ext>
          </a:extLst>
        </xdr:cNvPr>
        <xdr:cNvSpPr/>
      </xdr:nvSpPr>
      <xdr:spPr bwMode="auto">
        <a:xfrm>
          <a:off x="15663331" y="4487333"/>
          <a:ext cx="8352000" cy="4307417"/>
        </a:xfrm>
        <a:prstGeom prst="rect">
          <a:avLst/>
        </a:prstGeom>
        <a:solidFill>
          <a:schemeClr val="bg1">
            <a:lumMod val="95000"/>
            <a:alpha val="5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es-CO"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TEMP\Plantilla%20Formatos%20n&#250;mero%201y%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016\7700\R%20Cuenta\Formatos\CNC\Formato%20Contralor&#237;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acarrilg\AppData\Local\Microsoft\Windows\Temporary%20Internet%20Files\Content.Outlook\FQ23WZZ2\Copia%20de%20Vigencias%20Futuras%20201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TEMP\Plantilla%20Formatos%20n&#250;mero%201y%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CONTRALORIA\SEGUIMIENTOS%20PLAN%20MEJORAMIENTO_UNICO_30122022-GESTION_TTE%20-13-MARZO-2024-ACTUALIZADO.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VERONICA%20MONTOYA/CONTRALORIA/SEGUIMIENTO%20PLAN%20DE%20MEJORA%20CONTRALORIA%20DISTRITAL/Seguimiento%20Mensual%20Contraloria-Octubre/SEGUIMIENTOS%20PLAN%20MEJORAMIENTO%20UNICO%20GESTION%20TTE%20ACTUALIZADO%203110202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CONTRALORIA\MEMORANDO%20Y%20CORREOS%20SEGUIMIENTOS%20PLAN%20MEJORAMIENTO%20UNICO%20CONTRALOR&#205;A%2019042024\Subgerencia%20Red%20de%20Servicios\SEGUIMIENTOS%20PLAN%20MEJORAMIENTO_UNICO_30122022-GESTION_TTE%20-13-MARZO-2024-ACTUALIZADO.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hector.vallejo/Desktop/CORREOS%20CONTRALOR&#205;A/Subgerencia%20Administrativa%20y%20Financiera/SEGUIMIENTOS%20PLAN%20MEJORAMIENTO_UNICO_30122022-GESTION_TTE%20-13-MARZO-2024-ACTUALIZADO%20-%201804202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CONTRALORIA\SEGUIMIENTOS%20PLAN%20MEJORAMIENTO%20UNICO%20CONTRALOR&#205;A%2019042024\SEGUIMIENTOS%20PLAN%20MEJORAMIENTO_UNICO_30122022-GESTION_TTE%20-13-MARZO-2024-ACTUALIZADO%2024005202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V:\CONTRALORIA\MEMORANDO%20Y%20CORREOS%20SEGUIMIENTOS%20PLAN%20MEJORAMIENTO%20UNICO%20CONTRALOR&#205;A%2019042024\Direcci&#243;n%20de%20Contrataci&#243;n\SEGUIMIENTOS%20PLAN%20MEJORAMIENTO_UNICO_30122022-GESTION_TTE%20-13-MARZO-2024-ACTUALIZADO.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V:\CONTRALORIA\MEMORANDO%20Y%20CORREOS%20SEGUIMIENTOS%20PLAN%20MEJORAMIENTO%20UNICO%20CONTRALOR&#205;A%2019042024\Direcci&#243;n%20Administrativa\SEGUIMIENTOS%20PLAN%20MEJORAMIENTO_UNICO_30122022-GESTION_TTE%20-13-MARZO-2024-ACTUALIZADO.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333996DB\SEGUIMIENTOS%20PLAN%20MEJORAMIENTO_UNICO_30122022-GESTION_TTE%20-13-MARZO-2024-ACTUALIZADO.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CONTRALORIA\MEMORANDO%20Y%20CORREOS%20SEGUIMIENTOS%20PLAN%20MEJORAMIENTO%20UNICO%20CONTRALOR&#205;A%2019042024\Direcci&#243;n%20de%20Venta%20de%20Servicios\SEGUIMIENTOS%20PLAN%20MEJORAMIENTO_UNICO_30122022-GESTION_TTE%20-13-MARZO-2024-ACTUALIZAD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214916A\SEGUIMIENTOS%20PLAN%20MEJORAMIENTO_UNICO_30122022-GESTION_TTE%20-13-MARZO-2024-ACTUALIZADO.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739F834E\SEGUIMIENTOS%20PLAN%20MEJORAMIENTO_UNICO_30122022-GESTION_TTE%20-13-MARZO-2024-ACTUALIZADO.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V:\CONTRALORIA\MEMORANDO%20Y%20CORREOS%20SEGUIMIENTOS%20PLAN%20MEJORAMIENTO%20UNICO%20CONTRALOR&#205;A%2019042024\Oficina%20Jur&#237;dica\SEGUIMIENTOS%20PLAN%20MEJORAMIENTO_UNICO_30122022-GESTION_TTE%20-13-MARZO-2024-ACTUALIZADO.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91D7D334\SEGUIMIENTOS%20PLAN%20MEJORAMIENTO_UNICO_30122022-GESTION_TTE%20-13-MARZO-2024-ACTUALIZ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1 (ENERO-SEPT 1998)"/>
      <sheetName val="FORMATO 2 (OCT-DIC 1998)"/>
      <sheetName val="ENER-SEPT"/>
      <sheetName val="OCT-DIC"/>
      <sheetName val="ACTIVIDADES"/>
      <sheetName val="Listados"/>
      <sheetName val="Listado"/>
      <sheetName val="Hoja1"/>
      <sheetName val="Listas Desplegables"/>
      <sheetName val="INGRESO DE DATOS"/>
      <sheetName val="FORMATO_1_(ENERO-SEPT_1998)"/>
      <sheetName val="FORMATO_2_(OCT-DIC_1998)"/>
      <sheetName val="Hoja2"/>
    </sheetNames>
    <sheetDataSet>
      <sheetData sheetId="0" refreshError="1"/>
      <sheetData sheetId="1" refreshError="1"/>
      <sheetData sheetId="2" refreshError="1">
        <row r="1">
          <cell r="A1" t="str">
            <v>CdeA</v>
          </cell>
          <cell r="B1" t="str">
            <v>Nombre</v>
          </cell>
        </row>
        <row r="3">
          <cell r="A3">
            <v>0</v>
          </cell>
          <cell r="B3" t="str">
            <v>CENTRO DE COSTO NO EXISTE!!!</v>
          </cell>
        </row>
        <row r="4">
          <cell r="A4">
            <v>600</v>
          </cell>
          <cell r="B4" t="str">
            <v>AUDITORIA</v>
          </cell>
        </row>
        <row r="5">
          <cell r="A5">
            <v>601</v>
          </cell>
          <cell r="B5" t="str">
            <v>CENTRO DE COSTO NO EXISTE!!!</v>
          </cell>
        </row>
        <row r="6">
          <cell r="A6">
            <v>700</v>
          </cell>
          <cell r="B6" t="str">
            <v>ORGANISMOS DE CONTROL Y VIGILANCIA</v>
          </cell>
        </row>
        <row r="7">
          <cell r="A7">
            <v>701</v>
          </cell>
          <cell r="B7" t="str">
            <v>CENTRO DE COSTO NO EXISTE!!!</v>
          </cell>
        </row>
        <row r="8">
          <cell r="A8">
            <v>800</v>
          </cell>
          <cell r="B8" t="str">
            <v>JUNTA DIRECTIVA</v>
          </cell>
        </row>
        <row r="9">
          <cell r="A9">
            <v>801</v>
          </cell>
          <cell r="B9" t="str">
            <v>CENTRO DE COSTO NO EXISTE!!!</v>
          </cell>
        </row>
        <row r="10">
          <cell r="A10">
            <v>900</v>
          </cell>
          <cell r="B10" t="str">
            <v>GERENCIA GENERAL</v>
          </cell>
        </row>
        <row r="11">
          <cell r="A11">
            <v>901</v>
          </cell>
          <cell r="B11" t="str">
            <v>CENTRO DE COSTO NO EXISTE!!!</v>
          </cell>
        </row>
        <row r="12">
          <cell r="A12">
            <v>902</v>
          </cell>
          <cell r="B12" t="str">
            <v>GRUPO DE TRANSFORMACIÓN INTERNA</v>
          </cell>
        </row>
        <row r="13">
          <cell r="A13">
            <v>903</v>
          </cell>
          <cell r="B13" t="str">
            <v>SUBPROYECTO FINANZAS</v>
          </cell>
        </row>
        <row r="14">
          <cell r="A14">
            <v>904</v>
          </cell>
          <cell r="B14" t="str">
            <v>SUBPROYECTO COMERCIALIZADORA</v>
          </cell>
        </row>
        <row r="15">
          <cell r="A15">
            <v>905</v>
          </cell>
          <cell r="B15" t="str">
            <v>SUBPROYECTO RRHH</v>
          </cell>
        </row>
        <row r="16">
          <cell r="A16">
            <v>906</v>
          </cell>
          <cell r="B16" t="str">
            <v>SUBPROYECTO ESTRUCTURA</v>
          </cell>
        </row>
        <row r="17">
          <cell r="A17">
            <v>907</v>
          </cell>
          <cell r="B17" t="str">
            <v>SUBPROYECTO PLANEACIÓN ESTRATEGICA</v>
          </cell>
        </row>
        <row r="18">
          <cell r="A18">
            <v>908</v>
          </cell>
          <cell r="B18" t="str">
            <v>SUBPROYECTO ADMINISTRACIÓN DEL CAMBIO</v>
          </cell>
        </row>
        <row r="19">
          <cell r="A19">
            <v>909</v>
          </cell>
          <cell r="B19" t="str">
            <v>SUBPROYECTO CAMBIO CULTURAL</v>
          </cell>
        </row>
        <row r="20">
          <cell r="A20">
            <v>910</v>
          </cell>
          <cell r="B20" t="str">
            <v>DIRECCION PLANEACION</v>
          </cell>
        </row>
        <row r="21">
          <cell r="A21">
            <v>911</v>
          </cell>
          <cell r="B21" t="str">
            <v>CENTRO DE COSTO NO EXISTE!!!</v>
          </cell>
        </row>
        <row r="22">
          <cell r="A22">
            <v>930</v>
          </cell>
          <cell r="B22" t="str">
            <v>UNIDAD COMUNICAC. Y REL. CORPORATIVAS</v>
          </cell>
        </row>
        <row r="23">
          <cell r="A23">
            <v>931</v>
          </cell>
          <cell r="B23" t="str">
            <v>PUBLICIDAD INSTITUCIONAL EEPP</v>
          </cell>
        </row>
        <row r="24">
          <cell r="A24">
            <v>932</v>
          </cell>
          <cell r="B24" t="str">
            <v>CENTRO DE COSTO NO EXISTE!!!</v>
          </cell>
        </row>
        <row r="25">
          <cell r="A25">
            <v>933</v>
          </cell>
          <cell r="B25" t="str">
            <v>CENTRO DE COSTO NO EXISTE!!!</v>
          </cell>
        </row>
        <row r="26">
          <cell r="A26">
            <v>950</v>
          </cell>
          <cell r="B26" t="str">
            <v>DIRECCION DE CONTROL INTERNO</v>
          </cell>
        </row>
        <row r="27">
          <cell r="A27">
            <v>951</v>
          </cell>
          <cell r="B27" t="str">
            <v>UNIDAD DE DEFINICION DE CONTROL</v>
          </cell>
        </row>
        <row r="28">
          <cell r="A28">
            <v>952</v>
          </cell>
          <cell r="B28" t="str">
            <v>UNIDAD DE VERIF DE CONTROL</v>
          </cell>
        </row>
        <row r="29">
          <cell r="A29">
            <v>953</v>
          </cell>
          <cell r="B29" t="str">
            <v>CENTRO DE COSTO NO EXISTE!!!</v>
          </cell>
        </row>
        <row r="30">
          <cell r="A30">
            <v>1000</v>
          </cell>
          <cell r="B30" t="str">
            <v>GERENCIA DE AGUAS</v>
          </cell>
        </row>
        <row r="31">
          <cell r="A31">
            <v>1001</v>
          </cell>
          <cell r="B31" t="str">
            <v>PLAN DESARROLLO INFORMATICA . A. Y A.</v>
          </cell>
        </row>
        <row r="32">
          <cell r="A32">
            <v>1002</v>
          </cell>
          <cell r="B32" t="str">
            <v>PLANEACIÓN AGUAS</v>
          </cell>
        </row>
        <row r="33">
          <cell r="A33">
            <v>1003</v>
          </cell>
          <cell r="B33" t="str">
            <v>UNIDAD SANEAMIENTO HIDRICO</v>
          </cell>
        </row>
        <row r="34">
          <cell r="A34">
            <v>1004</v>
          </cell>
          <cell r="B34" t="str">
            <v>CENTRO DE COSTO NO EXISTE!!!</v>
          </cell>
        </row>
        <row r="35">
          <cell r="A35">
            <v>1010</v>
          </cell>
          <cell r="B35" t="str">
            <v>UNIDAD DESARROLLO ORG. Y GESTION ADMINIST.</v>
          </cell>
        </row>
        <row r="36">
          <cell r="A36">
            <v>1011</v>
          </cell>
          <cell r="B36" t="str">
            <v>CENTRO DE COSTO NO EXISTE!!!</v>
          </cell>
        </row>
        <row r="37">
          <cell r="A37">
            <v>1015</v>
          </cell>
          <cell r="B37" t="str">
            <v>UNIDAD CAPACITACION ACUEDUCTO Y ALCANT.</v>
          </cell>
        </row>
        <row r="38">
          <cell r="A38">
            <v>1016</v>
          </cell>
          <cell r="B38" t="str">
            <v>CENTRO DE COSTO NO EXISTE!!!</v>
          </cell>
        </row>
        <row r="39">
          <cell r="A39">
            <v>1020</v>
          </cell>
          <cell r="B39" t="str">
            <v>UNIDAD DE NEGOCIOS DE ACUEDUCTO Y ALCANT.</v>
          </cell>
        </row>
        <row r="40">
          <cell r="A40">
            <v>1021</v>
          </cell>
          <cell r="B40" t="str">
            <v>CENTRO DE COSTO NO EXISTE!!!</v>
          </cell>
        </row>
        <row r="41">
          <cell r="A41">
            <v>1030</v>
          </cell>
          <cell r="B41" t="str">
            <v>SUMINISTRO AGUA POTABLE SANEAM. CALDAS</v>
          </cell>
        </row>
        <row r="42">
          <cell r="A42">
            <v>1031</v>
          </cell>
          <cell r="B42" t="str">
            <v>CENTRO DE COSTO NO EXISTE!!!</v>
          </cell>
        </row>
        <row r="43">
          <cell r="A43">
            <v>1040</v>
          </cell>
          <cell r="B43" t="str">
            <v>SUMINISTRO AGUA POTABLE SANEAM. BARBOSA</v>
          </cell>
        </row>
        <row r="44">
          <cell r="A44">
            <v>1041</v>
          </cell>
          <cell r="B44" t="str">
            <v>CENTRO DE COSTO NO EXISTE!!!</v>
          </cell>
        </row>
        <row r="45">
          <cell r="A45">
            <v>1100</v>
          </cell>
          <cell r="B45" t="str">
            <v>DIVISION PROYECTOS A Y A</v>
          </cell>
        </row>
        <row r="46">
          <cell r="A46">
            <v>1101</v>
          </cell>
          <cell r="B46" t="str">
            <v>CENTRO DE COSTO NO EXISTE!!!</v>
          </cell>
        </row>
        <row r="47">
          <cell r="A47">
            <v>1160</v>
          </cell>
          <cell r="B47" t="str">
            <v>DPTO. PROYECTOS PLANTAS DE TRATAMIENTO</v>
          </cell>
        </row>
        <row r="48">
          <cell r="A48">
            <v>1161</v>
          </cell>
          <cell r="B48" t="str">
            <v>CENTRO DE COSTO NO EXISTE!!!</v>
          </cell>
        </row>
        <row r="49">
          <cell r="A49">
            <v>1175</v>
          </cell>
          <cell r="B49" t="str">
            <v>HABILITAC. VIVIEND., CORREG. Y VEREDAS</v>
          </cell>
        </row>
        <row r="50">
          <cell r="A50">
            <v>1176</v>
          </cell>
          <cell r="B50" t="str">
            <v>CENTRO DE COSTO NO EXISTE!!!</v>
          </cell>
        </row>
        <row r="51">
          <cell r="A51">
            <v>1180</v>
          </cell>
          <cell r="B51" t="str">
            <v>DPTO. PROYECTOS ACUEDUCTO</v>
          </cell>
        </row>
        <row r="52">
          <cell r="A52">
            <v>1181</v>
          </cell>
          <cell r="B52" t="str">
            <v>CENTRO DE COSTO NO EXISTE!!!</v>
          </cell>
        </row>
        <row r="53">
          <cell r="A53">
            <v>1190</v>
          </cell>
          <cell r="B53" t="str">
            <v>DPTO. PROYECTOS ALCANTARILLADO</v>
          </cell>
        </row>
        <row r="54">
          <cell r="A54">
            <v>1191</v>
          </cell>
          <cell r="B54" t="str">
            <v>CENTRO DE COSTO NO EXISTE!!!</v>
          </cell>
        </row>
        <row r="55">
          <cell r="A55">
            <v>1200</v>
          </cell>
          <cell r="B55" t="str">
            <v>DIVISION PRODUCCION AGUA POTABLE</v>
          </cell>
        </row>
        <row r="56">
          <cell r="A56">
            <v>1201</v>
          </cell>
          <cell r="B56" t="str">
            <v>UNIDAD CONTROL CAL ACUEDUCTO</v>
          </cell>
        </row>
        <row r="57">
          <cell r="A57">
            <v>1202</v>
          </cell>
          <cell r="B57" t="str">
            <v>CENTRO DE COSTO NO EXISTE!!!</v>
          </cell>
        </row>
        <row r="58">
          <cell r="A58">
            <v>1210</v>
          </cell>
          <cell r="B58" t="str">
            <v>DEPTO. OPERACIÓN SISTEMA ACTO.</v>
          </cell>
        </row>
        <row r="59">
          <cell r="A59">
            <v>1211</v>
          </cell>
          <cell r="B59" t="str">
            <v>CENTRO DE COSTO NO EXISTE!!!</v>
          </cell>
        </row>
        <row r="60">
          <cell r="A60">
            <v>1213</v>
          </cell>
          <cell r="B60" t="str">
            <v>TANQUES</v>
          </cell>
        </row>
        <row r="61">
          <cell r="A61">
            <v>1214</v>
          </cell>
          <cell r="B61" t="str">
            <v>CENTRO DE COSTO NO EXISTE!!!</v>
          </cell>
        </row>
        <row r="62">
          <cell r="A62">
            <v>1217</v>
          </cell>
          <cell r="B62" t="str">
            <v>ENERGIA BOMBEOS DISTRIBUCION</v>
          </cell>
        </row>
        <row r="63">
          <cell r="A63">
            <v>1218</v>
          </cell>
          <cell r="B63" t="str">
            <v>ENERGIA PLANTAS TRATAMIENTO</v>
          </cell>
        </row>
        <row r="64">
          <cell r="A64">
            <v>1219</v>
          </cell>
          <cell r="B64" t="str">
            <v>ENERGIA BOMBEOS CAPTACION</v>
          </cell>
        </row>
        <row r="65">
          <cell r="A65">
            <v>1220</v>
          </cell>
          <cell r="B65" t="str">
            <v>DEPTO. MANT. EQUIPOS ACUEDUCTO</v>
          </cell>
        </row>
        <row r="66">
          <cell r="A66">
            <v>1221</v>
          </cell>
          <cell r="B66" t="str">
            <v>CENTRO DE COSTO NO EXISTE!!!</v>
          </cell>
        </row>
        <row r="67">
          <cell r="A67">
            <v>1230</v>
          </cell>
          <cell r="B67" t="str">
            <v>DEPTO. CENTRO DE CONTROL</v>
          </cell>
        </row>
        <row r="68">
          <cell r="A68">
            <v>1231</v>
          </cell>
          <cell r="B68" t="str">
            <v>CENTRO DE COSTO NO EXISTE!!!</v>
          </cell>
        </row>
        <row r="69">
          <cell r="A69">
            <v>1240</v>
          </cell>
          <cell r="B69" t="str">
            <v>DEPTO. TRATAMIENTO AGUA POTABLE</v>
          </cell>
        </row>
        <row r="70">
          <cell r="A70">
            <v>1241</v>
          </cell>
          <cell r="B70" t="str">
            <v>CENTRO DE COSTO NO EXISTE!!!</v>
          </cell>
        </row>
        <row r="71">
          <cell r="A71">
            <v>1250</v>
          </cell>
          <cell r="B71" t="str">
            <v>REPARAC. COND. NIQUIA MANANTIALES</v>
          </cell>
        </row>
        <row r="72">
          <cell r="A72">
            <v>1251</v>
          </cell>
          <cell r="B72" t="str">
            <v>CENTRO DE COSTO NO EXISTE!!!</v>
          </cell>
        </row>
        <row r="73">
          <cell r="A73">
            <v>1260</v>
          </cell>
          <cell r="B73" t="str">
            <v>DPTO. MANTENIMIENTO OBRAS CIVILES</v>
          </cell>
        </row>
        <row r="74">
          <cell r="A74">
            <v>1261</v>
          </cell>
          <cell r="B74" t="str">
            <v>CENTRO DE COSTO NO EXISTE!!!</v>
          </cell>
        </row>
        <row r="75">
          <cell r="A75">
            <v>1310</v>
          </cell>
          <cell r="B75" t="str">
            <v>DEPTO MANTENIMIENTO ACUEDUCTO</v>
          </cell>
        </row>
        <row r="76">
          <cell r="A76">
            <v>1311</v>
          </cell>
          <cell r="B76" t="str">
            <v>CENTRO DE COSTO NO EXISTE!!!</v>
          </cell>
        </row>
        <row r="77">
          <cell r="A77">
            <v>1320</v>
          </cell>
          <cell r="B77" t="str">
            <v>DEPTO ALCANTARILLADO</v>
          </cell>
        </row>
        <row r="78">
          <cell r="A78">
            <v>1321</v>
          </cell>
          <cell r="B78" t="str">
            <v>CENTRO DE COSTO NO EXISTE!!!</v>
          </cell>
        </row>
        <row r="79">
          <cell r="A79">
            <v>1500</v>
          </cell>
          <cell r="B79" t="str">
            <v>DIVISION DISTRIB. AGUA POTABLE</v>
          </cell>
        </row>
        <row r="80">
          <cell r="A80">
            <v>1501</v>
          </cell>
          <cell r="B80" t="str">
            <v>UNIDAD INF. DISTRIB. A. Y A.</v>
          </cell>
        </row>
        <row r="81">
          <cell r="A81">
            <v>1502</v>
          </cell>
          <cell r="B81" t="str">
            <v>CENTRO DE COSTO NO EXISTE!!!</v>
          </cell>
        </row>
        <row r="82">
          <cell r="A82">
            <v>1510</v>
          </cell>
          <cell r="B82" t="str">
            <v>DPTO. INVEST. Y PROG. ACTO.</v>
          </cell>
        </row>
        <row r="83">
          <cell r="A83">
            <v>1511</v>
          </cell>
          <cell r="B83" t="str">
            <v>CENTRO DE COSTO NO EXISTE!!!</v>
          </cell>
        </row>
        <row r="84">
          <cell r="A84">
            <v>1520</v>
          </cell>
          <cell r="B84" t="str">
            <v>DPTO. TECNICO DISTRIB. AGUA POTABLE</v>
          </cell>
        </row>
        <row r="85">
          <cell r="A85">
            <v>1521</v>
          </cell>
          <cell r="B85" t="str">
            <v>CENTRO DE COSTO NO EXISTE!!!</v>
          </cell>
        </row>
        <row r="86">
          <cell r="A86">
            <v>1530</v>
          </cell>
          <cell r="B86" t="str">
            <v>DPTO. INSTALACIONES A Y A</v>
          </cell>
        </row>
        <row r="87">
          <cell r="A87">
            <v>1531</v>
          </cell>
          <cell r="B87" t="str">
            <v>CENTRO DE COSTO NO EXISTE!!!</v>
          </cell>
        </row>
        <row r="88">
          <cell r="A88">
            <v>1540</v>
          </cell>
          <cell r="B88" t="str">
            <v>DPTO. MAMTENIMIENTO ACUEDUCTO</v>
          </cell>
        </row>
        <row r="89">
          <cell r="A89">
            <v>1541</v>
          </cell>
          <cell r="B89" t="str">
            <v>ZONA MANTENIMIENTO PREVENTIVO</v>
          </cell>
        </row>
        <row r="90">
          <cell r="A90">
            <v>1542</v>
          </cell>
          <cell r="B90" t="str">
            <v>DAÑOS ZONA SUR</v>
          </cell>
        </row>
        <row r="91">
          <cell r="A91">
            <v>1543</v>
          </cell>
          <cell r="B91" t="str">
            <v>DAÑOS ZONA CENTRO</v>
          </cell>
        </row>
        <row r="92">
          <cell r="A92">
            <v>1544</v>
          </cell>
          <cell r="B92" t="str">
            <v>DAÑOS ZONA NORTE</v>
          </cell>
        </row>
        <row r="93">
          <cell r="A93">
            <v>1545</v>
          </cell>
          <cell r="B93" t="str">
            <v>DAÑOS ZONA NORTE-NORTE</v>
          </cell>
        </row>
        <row r="94">
          <cell r="A94">
            <v>1546</v>
          </cell>
          <cell r="B94" t="str">
            <v>CENTRO DE COSTO NO EXISTE!!!</v>
          </cell>
        </row>
        <row r="95">
          <cell r="A95">
            <v>1548</v>
          </cell>
          <cell r="B95" t="str">
            <v>APERTURA DE ZANJAS Y APIQUES</v>
          </cell>
        </row>
        <row r="96">
          <cell r="A96">
            <v>1549</v>
          </cell>
          <cell r="B96" t="str">
            <v>REPOSICION REDES VALVULAS E HIDRANTES</v>
          </cell>
        </row>
        <row r="97">
          <cell r="A97">
            <v>1550</v>
          </cell>
          <cell r="B97" t="str">
            <v>DPTO. OPERATIVO PERDIDAS ACTO.</v>
          </cell>
        </row>
        <row r="98">
          <cell r="A98">
            <v>1551</v>
          </cell>
          <cell r="B98" t="str">
            <v>CENTRO DE COSTO NO EXISTE!!!</v>
          </cell>
        </row>
        <row r="99">
          <cell r="A99">
            <v>1552</v>
          </cell>
          <cell r="B99" t="str">
            <v>MEDIDORES</v>
          </cell>
        </row>
        <row r="100">
          <cell r="A100">
            <v>1553</v>
          </cell>
          <cell r="B100" t="str">
            <v>PITOMETRIA</v>
          </cell>
        </row>
        <row r="101">
          <cell r="A101">
            <v>1554</v>
          </cell>
          <cell r="B101" t="str">
            <v>CONTROL Y RECUPERACION</v>
          </cell>
        </row>
        <row r="102">
          <cell r="A102">
            <v>1555</v>
          </cell>
          <cell r="B102" t="str">
            <v>CENTRO DE COSTO NO EXISTE!!!</v>
          </cell>
        </row>
        <row r="103">
          <cell r="A103">
            <v>1600</v>
          </cell>
          <cell r="B103" t="str">
            <v>DIVISION COLECCIÓN AGUA RESIDUAL</v>
          </cell>
        </row>
        <row r="104">
          <cell r="A104">
            <v>1601</v>
          </cell>
          <cell r="B104" t="str">
            <v>CENTRO DE COSTO NO EXISTE!!!</v>
          </cell>
        </row>
        <row r="105">
          <cell r="A105">
            <v>1610</v>
          </cell>
          <cell r="B105" t="str">
            <v>DPTO. TECNICO COLEC. AGUA RESIDUAL</v>
          </cell>
        </row>
        <row r="106">
          <cell r="A106">
            <v>1611</v>
          </cell>
          <cell r="B106" t="str">
            <v>CENTRO DE COSTO NO EXISTE!!!</v>
          </cell>
        </row>
        <row r="107">
          <cell r="A107">
            <v>1620</v>
          </cell>
          <cell r="B107" t="str">
            <v>DPTO. MAMTENIMIENTO ALCANTARILLADO</v>
          </cell>
        </row>
        <row r="108">
          <cell r="A108">
            <v>1621</v>
          </cell>
          <cell r="B108" t="str">
            <v>MANTENIMIENTO ALCANTARILLADO</v>
          </cell>
        </row>
        <row r="109">
          <cell r="A109">
            <v>1622</v>
          </cell>
          <cell r="B109" t="str">
            <v>DAÑOS ZONA SUR</v>
          </cell>
        </row>
        <row r="110">
          <cell r="A110">
            <v>1623</v>
          </cell>
          <cell r="B110" t="str">
            <v>DAÑOS ZONA NORTE</v>
          </cell>
        </row>
        <row r="111">
          <cell r="A111">
            <v>1624</v>
          </cell>
          <cell r="B111" t="str">
            <v>DAÑOS ZONA NORTE-NORTE</v>
          </cell>
        </row>
        <row r="112">
          <cell r="A112">
            <v>1625</v>
          </cell>
          <cell r="B112" t="str">
            <v>CENTRO DE COSTO NO EXISTE!!!</v>
          </cell>
        </row>
        <row r="113">
          <cell r="A113">
            <v>1628</v>
          </cell>
          <cell r="B113" t="str">
            <v>RECONST. Y LIMPIEZA DE SUMIDEROS</v>
          </cell>
        </row>
        <row r="114">
          <cell r="A114">
            <v>1629</v>
          </cell>
          <cell r="B114" t="str">
            <v>REPOSICION REDES APIQUES Y CAMARAS</v>
          </cell>
        </row>
        <row r="115">
          <cell r="A115">
            <v>1630</v>
          </cell>
          <cell r="B115" t="str">
            <v>CPTO. CONTROL VERTIMIENTOS</v>
          </cell>
        </row>
        <row r="116">
          <cell r="A116">
            <v>1631</v>
          </cell>
          <cell r="B116" t="str">
            <v>CENTRO DE COSTO NO EXISTE!!!</v>
          </cell>
        </row>
        <row r="117">
          <cell r="A117">
            <v>1640</v>
          </cell>
          <cell r="B117" t="str">
            <v>CPTO. PAVIMENTOS</v>
          </cell>
        </row>
        <row r="118">
          <cell r="A118">
            <v>1641</v>
          </cell>
          <cell r="B118" t="str">
            <v>CENTRO DE COSTO NO EXISTE!!!</v>
          </cell>
        </row>
        <row r="119">
          <cell r="A119">
            <v>2000</v>
          </cell>
          <cell r="B119" t="str">
            <v>GERENCIA GENERACIÓN ENERGÍA</v>
          </cell>
        </row>
        <row r="120">
          <cell r="A120">
            <v>2001</v>
          </cell>
          <cell r="B120" t="str">
            <v>CENTRO DE COSTO NO EXISTE!!!</v>
          </cell>
        </row>
        <row r="121">
          <cell r="A121">
            <v>2002</v>
          </cell>
          <cell r="B121" t="str">
            <v>SUBGERENCIA PLANEACIÓN GENERACIÓN</v>
          </cell>
        </row>
        <row r="122">
          <cell r="A122">
            <v>2003</v>
          </cell>
          <cell r="B122" t="str">
            <v>CENTRO DE COSTO NO EXISTE!!!</v>
          </cell>
        </row>
        <row r="123">
          <cell r="A123">
            <v>2010</v>
          </cell>
          <cell r="B123" t="str">
            <v>UNIDAD DESARROLLO ORG. GEN. ENERGIA</v>
          </cell>
        </row>
        <row r="124">
          <cell r="A124">
            <v>2011</v>
          </cell>
          <cell r="B124" t="str">
            <v>EST.Y RESCATE ARQUEOLOGICO</v>
          </cell>
        </row>
        <row r="125">
          <cell r="A125">
            <v>2012</v>
          </cell>
          <cell r="B125" t="str">
            <v>ESTUDIOS SOCIOECONOMICOS</v>
          </cell>
        </row>
        <row r="126">
          <cell r="A126">
            <v>2013</v>
          </cell>
          <cell r="B126" t="str">
            <v>ESTUDIO PLANTA TERMICA</v>
          </cell>
        </row>
        <row r="127">
          <cell r="A127">
            <v>2014</v>
          </cell>
          <cell r="B127" t="str">
            <v>CENTRO DE COSTO NO EXISTE!!!</v>
          </cell>
        </row>
        <row r="128">
          <cell r="A128">
            <v>2015</v>
          </cell>
          <cell r="B128" t="str">
            <v>ESTUDIOS EMPRESARIALES</v>
          </cell>
        </row>
        <row r="129">
          <cell r="A129">
            <v>2016</v>
          </cell>
          <cell r="B129" t="str">
            <v>ESTUDIOS NUEVOS NEGOCIOS</v>
          </cell>
        </row>
        <row r="130">
          <cell r="A130">
            <v>2017</v>
          </cell>
          <cell r="B130" t="str">
            <v>CENTRO DE COSTO NO EXISTE!!!</v>
          </cell>
        </row>
        <row r="131">
          <cell r="A131">
            <v>2018</v>
          </cell>
          <cell r="B131" t="str">
            <v>ESTUDIOS TERMO CESAR</v>
          </cell>
        </row>
        <row r="132">
          <cell r="A132">
            <v>2019</v>
          </cell>
          <cell r="B132" t="str">
            <v>CENTRO DE COSTO NO EXISTE!!!</v>
          </cell>
        </row>
        <row r="133">
          <cell r="A133">
            <v>2020</v>
          </cell>
          <cell r="B133" t="str">
            <v>ESTUDIOS RIO SAMANA NORTE</v>
          </cell>
        </row>
        <row r="134">
          <cell r="A134">
            <v>2021</v>
          </cell>
          <cell r="B134" t="str">
            <v>ESTUDIOS SAN BARTOLOME</v>
          </cell>
        </row>
        <row r="135">
          <cell r="A135">
            <v>2022</v>
          </cell>
          <cell r="B135" t="str">
            <v>ESTUDIOS SAN ANDRES</v>
          </cell>
        </row>
        <row r="136">
          <cell r="A136">
            <v>2023</v>
          </cell>
          <cell r="B136" t="str">
            <v>CENTRO DE COSTO NO EXISTE!!!</v>
          </cell>
        </row>
        <row r="137">
          <cell r="A137">
            <v>2025</v>
          </cell>
          <cell r="B137" t="str">
            <v>FACTIBILIDAD PENDERISCO MURRI</v>
          </cell>
        </row>
        <row r="138">
          <cell r="A138">
            <v>2026</v>
          </cell>
          <cell r="B138" t="str">
            <v>PREFACTIBILIDAD SAN JORGE</v>
          </cell>
        </row>
        <row r="139">
          <cell r="A139">
            <v>2027</v>
          </cell>
          <cell r="B139" t="str">
            <v>CENTRO DE COSTO NO EXISTE!!!</v>
          </cell>
        </row>
        <row r="140">
          <cell r="A140">
            <v>2028</v>
          </cell>
          <cell r="B140" t="str">
            <v>FACTIBILIDAD HONDA Y OVEJAS</v>
          </cell>
        </row>
        <row r="141">
          <cell r="A141">
            <v>2029</v>
          </cell>
          <cell r="B141" t="str">
            <v>GASTOS FINANCIEROS NECHI</v>
          </cell>
        </row>
        <row r="142">
          <cell r="A142">
            <v>2030</v>
          </cell>
          <cell r="B142" t="str">
            <v>GASTOS FINANCIEROS PENDERISCO-MURRI</v>
          </cell>
        </row>
        <row r="143">
          <cell r="A143">
            <v>2031</v>
          </cell>
          <cell r="B143" t="str">
            <v>EST. OPTIMIZAC. SIST. GUADALUPE</v>
          </cell>
        </row>
        <row r="144">
          <cell r="A144">
            <v>2032</v>
          </cell>
          <cell r="B144" t="str">
            <v>EST. ISA COLCIENCIAS</v>
          </cell>
        </row>
        <row r="145">
          <cell r="A145">
            <v>2033</v>
          </cell>
          <cell r="B145" t="str">
            <v>GASTOS FINANCIEROS RIACHON</v>
          </cell>
        </row>
        <row r="146">
          <cell r="A146">
            <v>2034</v>
          </cell>
          <cell r="B146" t="str">
            <v>ESTUDIOS RIO ARMA</v>
          </cell>
        </row>
        <row r="147">
          <cell r="A147">
            <v>2035</v>
          </cell>
          <cell r="B147" t="str">
            <v>ESTUDIOS FACTIBIL RIACHON</v>
          </cell>
        </row>
        <row r="148">
          <cell r="A148">
            <v>2036</v>
          </cell>
          <cell r="B148" t="str">
            <v>LEVANTAMIENTO AEROFOTOGRAMETRICO</v>
          </cell>
        </row>
        <row r="149">
          <cell r="A149">
            <v>2037</v>
          </cell>
          <cell r="B149" t="str">
            <v>ESTUDIO FACTIBILIDAD GUAICO</v>
          </cell>
        </row>
        <row r="150">
          <cell r="A150">
            <v>2038</v>
          </cell>
          <cell r="B150" t="str">
            <v>ESTUDIO FACTIBILIDAD NECHI</v>
          </cell>
        </row>
        <row r="151">
          <cell r="A151">
            <v>2039</v>
          </cell>
          <cell r="B151" t="str">
            <v>PREFACTIBILIDAD PENDERISCO MURRI</v>
          </cell>
        </row>
        <row r="152">
          <cell r="A152">
            <v>2040</v>
          </cell>
          <cell r="B152" t="str">
            <v>ESTUDIOS VARIOS DE ORDENACIÓN</v>
          </cell>
        </row>
        <row r="153">
          <cell r="A153">
            <v>2041</v>
          </cell>
          <cell r="B153" t="str">
            <v>QUEBRADA HONDA Y OVEJAS</v>
          </cell>
        </row>
        <row r="154">
          <cell r="A154">
            <v>2042</v>
          </cell>
          <cell r="B154" t="str">
            <v>CENTRO DE COSTO NO EXISTE!!!</v>
          </cell>
        </row>
        <row r="155">
          <cell r="A155">
            <v>2043</v>
          </cell>
          <cell r="B155" t="str">
            <v>ESTUDIOS ERMITANO</v>
          </cell>
        </row>
        <row r="156">
          <cell r="A156">
            <v>2044</v>
          </cell>
          <cell r="B156" t="str">
            <v>CENTRO DE COSTO NO EXISTE!!!</v>
          </cell>
        </row>
        <row r="157">
          <cell r="A157">
            <v>2050</v>
          </cell>
          <cell r="B157" t="str">
            <v>ESTUDIOS PORCE III</v>
          </cell>
        </row>
        <row r="158">
          <cell r="A158">
            <v>2051</v>
          </cell>
          <cell r="B158" t="str">
            <v>CENTRO DE COSTO NO EXISTE!!!</v>
          </cell>
        </row>
        <row r="159">
          <cell r="A159">
            <v>2060</v>
          </cell>
          <cell r="B159" t="str">
            <v>ESTUDIOS DE FACTIBILIDAD</v>
          </cell>
        </row>
        <row r="160">
          <cell r="A160">
            <v>2061</v>
          </cell>
          <cell r="B160" t="str">
            <v>CENTRO DE COSTO NO EXISTE!!!</v>
          </cell>
        </row>
        <row r="161">
          <cell r="A161">
            <v>2091</v>
          </cell>
          <cell r="B161" t="str">
            <v>AJ POR INFL ESTUDIOS</v>
          </cell>
        </row>
        <row r="162">
          <cell r="A162">
            <v>2092</v>
          </cell>
          <cell r="B162" t="str">
            <v>AJ POR INFL ESTUDIOS</v>
          </cell>
        </row>
        <row r="163">
          <cell r="A163">
            <v>2093</v>
          </cell>
          <cell r="B163" t="str">
            <v>AJ POR INFL ESTUDIOS</v>
          </cell>
        </row>
        <row r="164">
          <cell r="A164">
            <v>2094</v>
          </cell>
          <cell r="B164" t="str">
            <v>AJ POR INFL ESTUDIOS</v>
          </cell>
        </row>
        <row r="165">
          <cell r="A165">
            <v>2095</v>
          </cell>
          <cell r="B165" t="str">
            <v>CENTRO DE COSTO NO EXISTE!!!</v>
          </cell>
        </row>
        <row r="166">
          <cell r="A166">
            <v>2100</v>
          </cell>
          <cell r="B166" t="str">
            <v>DIVISION MERCADEO GENERACION</v>
          </cell>
        </row>
        <row r="167">
          <cell r="A167">
            <v>2101</v>
          </cell>
          <cell r="B167" t="str">
            <v>CENTRO DE COSTO NO EXISTE!!!</v>
          </cell>
        </row>
        <row r="168">
          <cell r="A168">
            <v>2300</v>
          </cell>
          <cell r="B168" t="str">
            <v>ÁREA PROYECTO PORCE II</v>
          </cell>
        </row>
        <row r="169">
          <cell r="A169">
            <v>2301</v>
          </cell>
          <cell r="B169" t="str">
            <v>GRUPO EDIFICIO EEPPM</v>
          </cell>
        </row>
        <row r="170">
          <cell r="A170">
            <v>2302</v>
          </cell>
          <cell r="B170" t="str">
            <v>CENTRO DE COSTO NO EXISTE!!!</v>
          </cell>
        </row>
        <row r="171">
          <cell r="A171">
            <v>2305</v>
          </cell>
          <cell r="B171" t="str">
            <v>UNIDAD DE PROGRAMACIÓN Y CONTROL PORCE II</v>
          </cell>
        </row>
        <row r="172">
          <cell r="A172">
            <v>2306</v>
          </cell>
          <cell r="B172" t="str">
            <v>CENTRO DE COSTO NO EXISTE!!!</v>
          </cell>
        </row>
        <row r="173">
          <cell r="A173">
            <v>2310</v>
          </cell>
          <cell r="B173" t="str">
            <v>EQUIPOS PORCE II</v>
          </cell>
        </row>
        <row r="174">
          <cell r="A174">
            <v>2311</v>
          </cell>
          <cell r="B174" t="str">
            <v>CENTRO DE COSTO NO EXISTE!!!</v>
          </cell>
        </row>
        <row r="175">
          <cell r="A175">
            <v>2320</v>
          </cell>
          <cell r="B175" t="str">
            <v>OBRAS CIVILES PORCE II</v>
          </cell>
        </row>
        <row r="176">
          <cell r="A176">
            <v>2321</v>
          </cell>
          <cell r="B176" t="str">
            <v>CENTRO DE COSTO NO EXISTE!!!</v>
          </cell>
        </row>
        <row r="177">
          <cell r="A177">
            <v>2330</v>
          </cell>
          <cell r="B177" t="str">
            <v>SERVICIOS GENERALES PORCE II</v>
          </cell>
        </row>
        <row r="178">
          <cell r="A178">
            <v>2331</v>
          </cell>
          <cell r="B178" t="str">
            <v>CENTRO DE COSTO NO EXISTE!!!</v>
          </cell>
        </row>
        <row r="179">
          <cell r="A179">
            <v>2333</v>
          </cell>
          <cell r="B179" t="str">
            <v>CASINOS PORCE II</v>
          </cell>
        </row>
        <row r="180">
          <cell r="A180">
            <v>2334</v>
          </cell>
          <cell r="B180" t="str">
            <v>ALMACEN PORCE II</v>
          </cell>
        </row>
        <row r="181">
          <cell r="A181">
            <v>2335</v>
          </cell>
          <cell r="B181" t="str">
            <v>CENTRO DE COSTO NO EXISTE!!!</v>
          </cell>
        </row>
        <row r="182">
          <cell r="A182">
            <v>2337</v>
          </cell>
          <cell r="B182" t="str">
            <v>TALLER INDUST Y AUTOM PORCE II</v>
          </cell>
        </row>
        <row r="183">
          <cell r="A183">
            <v>2338</v>
          </cell>
          <cell r="B183" t="str">
            <v>SOSTENIMIENTO VIAS PORCE II</v>
          </cell>
        </row>
        <row r="184">
          <cell r="A184">
            <v>2339</v>
          </cell>
          <cell r="B184" t="str">
            <v>SOSTENIMIENTO GENERAL PORCE II</v>
          </cell>
        </row>
        <row r="185">
          <cell r="A185">
            <v>2340</v>
          </cell>
          <cell r="B185" t="str">
            <v>GESTIÓN AMBIENTAL PORCE II</v>
          </cell>
        </row>
        <row r="186">
          <cell r="A186">
            <v>2341</v>
          </cell>
          <cell r="B186" t="str">
            <v>CENTRO DE COSTO NO EXISTE!!!</v>
          </cell>
        </row>
        <row r="187">
          <cell r="A187">
            <v>2500</v>
          </cell>
          <cell r="B187" t="str">
            <v>DIVISIÓN PROYECTO NECHI</v>
          </cell>
        </row>
        <row r="188">
          <cell r="A188">
            <v>2501</v>
          </cell>
          <cell r="B188" t="str">
            <v>UNIDAD PROGRAM. Y CONTROL NECHI</v>
          </cell>
        </row>
        <row r="189">
          <cell r="A189">
            <v>2502</v>
          </cell>
          <cell r="B189" t="str">
            <v>CENTRO DE COSTO NO EXISTE!!!</v>
          </cell>
        </row>
        <row r="190">
          <cell r="A190">
            <v>2510</v>
          </cell>
          <cell r="B190" t="str">
            <v>DEPTO EQUIPOS NECHI</v>
          </cell>
        </row>
        <row r="191">
          <cell r="A191">
            <v>2511</v>
          </cell>
          <cell r="B191" t="str">
            <v>CENTRO DE COSTO NO EXISTE!!!</v>
          </cell>
        </row>
        <row r="192">
          <cell r="A192">
            <v>2520</v>
          </cell>
          <cell r="B192" t="str">
            <v>DEPTO OBRAS CIVILES NECHI</v>
          </cell>
        </row>
        <row r="193">
          <cell r="A193">
            <v>2521</v>
          </cell>
          <cell r="B193" t="str">
            <v>CENTRO DE COSTO NO EXISTE!!!</v>
          </cell>
        </row>
        <row r="194">
          <cell r="A194">
            <v>2530</v>
          </cell>
          <cell r="B194" t="str">
            <v>DEPTO SERV. GENERALES NECHI</v>
          </cell>
        </row>
        <row r="195">
          <cell r="A195">
            <v>2531</v>
          </cell>
          <cell r="B195" t="str">
            <v>CENTRO DE COSTO NO EXISTE!!!</v>
          </cell>
        </row>
        <row r="196">
          <cell r="A196">
            <v>2600</v>
          </cell>
          <cell r="B196" t="str">
            <v>SUBGERENCIA OPERACIÓN GENERACIÓN</v>
          </cell>
        </row>
        <row r="197">
          <cell r="A197">
            <v>2601</v>
          </cell>
          <cell r="B197" t="str">
            <v>ANALISIS TÉCNICO</v>
          </cell>
        </row>
        <row r="198">
          <cell r="A198">
            <v>2602</v>
          </cell>
          <cell r="B198" t="str">
            <v>CENTRO DE COSTO NO EXISTE!!!</v>
          </cell>
        </row>
        <row r="199">
          <cell r="A199">
            <v>2610</v>
          </cell>
          <cell r="B199" t="str">
            <v>ÁREA METROPOLITANA</v>
          </cell>
        </row>
        <row r="200">
          <cell r="A200">
            <v>2611</v>
          </cell>
          <cell r="B200" t="str">
            <v>OPERACIÓN ÁREA METROPOLITANA</v>
          </cell>
        </row>
        <row r="201">
          <cell r="A201">
            <v>2612</v>
          </cell>
          <cell r="B201" t="str">
            <v>OPERACIÓN Y MTTO AYURA Y PB</v>
          </cell>
        </row>
        <row r="202">
          <cell r="A202">
            <v>2613</v>
          </cell>
          <cell r="B202" t="str">
            <v>CENTRO DE COSTO NO EXISTE!!!</v>
          </cell>
        </row>
        <row r="203">
          <cell r="A203">
            <v>2614</v>
          </cell>
          <cell r="B203" t="str">
            <v>ALMACEN ZONA METROPOLITANA</v>
          </cell>
        </row>
        <row r="204">
          <cell r="A204">
            <v>2615</v>
          </cell>
          <cell r="B204" t="str">
            <v>CENTRO DE COSTO NO EXISTE!!!</v>
          </cell>
        </row>
        <row r="205">
          <cell r="A205">
            <v>2616</v>
          </cell>
          <cell r="B205" t="str">
            <v>AREA SOC. ZONA METROPOLITANA</v>
          </cell>
        </row>
        <row r="206">
          <cell r="A206">
            <v>2617</v>
          </cell>
          <cell r="B206" t="str">
            <v>CENTRO DE COSTO NO EXISTE!!!</v>
          </cell>
        </row>
        <row r="207">
          <cell r="A207">
            <v>2618</v>
          </cell>
          <cell r="B207" t="str">
            <v>SOSTENIMIENTO VIAS ZONA METROP</v>
          </cell>
        </row>
        <row r="208">
          <cell r="A208">
            <v>2619</v>
          </cell>
          <cell r="B208" t="str">
            <v>SERVICIOS DE APOYO ÁREA METROPOLITANA</v>
          </cell>
        </row>
        <row r="209">
          <cell r="A209">
            <v>2620</v>
          </cell>
          <cell r="B209" t="str">
            <v>DEPTO ZONA GUADALUPE</v>
          </cell>
        </row>
        <row r="210">
          <cell r="A210">
            <v>2621</v>
          </cell>
          <cell r="B210" t="str">
            <v>OPERACION Y MANTTO GUADALUPE</v>
          </cell>
        </row>
        <row r="211">
          <cell r="A211">
            <v>2622</v>
          </cell>
          <cell r="B211" t="str">
            <v>SEVICIOS GRALES GUADALUPE</v>
          </cell>
        </row>
        <row r="212">
          <cell r="A212">
            <v>2623</v>
          </cell>
          <cell r="B212" t="str">
            <v>CASINO GUADALUPE</v>
          </cell>
        </row>
        <row r="213">
          <cell r="A213">
            <v>2624</v>
          </cell>
          <cell r="B213" t="str">
            <v>ALMACEN GUADALUPE</v>
          </cell>
        </row>
        <row r="214">
          <cell r="A214">
            <v>2625</v>
          </cell>
          <cell r="B214" t="str">
            <v>PROVEDURIA GUADALUPE</v>
          </cell>
        </row>
        <row r="215">
          <cell r="A215">
            <v>2626</v>
          </cell>
          <cell r="B215" t="str">
            <v>SERV. EXTERNO CASINO GUADALUPE</v>
          </cell>
        </row>
        <row r="216">
          <cell r="A216">
            <v>2627</v>
          </cell>
          <cell r="B216" t="str">
            <v>TALLER IND Y AUTOMOTORES GUAD</v>
          </cell>
        </row>
        <row r="217">
          <cell r="A217">
            <v>2628</v>
          </cell>
          <cell r="B217" t="str">
            <v>SOSTENIMIENTO VIAS GUADALUPE</v>
          </cell>
        </row>
        <row r="218">
          <cell r="A218">
            <v>2629</v>
          </cell>
          <cell r="B218" t="str">
            <v>SOSTENIMIENTO GRAL GUADALUPE</v>
          </cell>
        </row>
        <row r="219">
          <cell r="A219">
            <v>2630</v>
          </cell>
          <cell r="B219" t="str">
            <v>ÁREA GUATAPÉ</v>
          </cell>
        </row>
        <row r="220">
          <cell r="A220">
            <v>2631</v>
          </cell>
          <cell r="B220" t="str">
            <v>OPERACION GUATAPÉ</v>
          </cell>
        </row>
        <row r="221">
          <cell r="A221">
            <v>2632</v>
          </cell>
          <cell r="B221" t="str">
            <v>SERVICIOS GENERALES GUATAPÉ</v>
          </cell>
        </row>
        <row r="222">
          <cell r="A222">
            <v>2633</v>
          </cell>
          <cell r="B222" t="str">
            <v>SERVICIOS DE APOYO GUATAPÉ</v>
          </cell>
        </row>
        <row r="223">
          <cell r="A223">
            <v>2634</v>
          </cell>
          <cell r="B223" t="str">
            <v>ALMACEN GUATAPE</v>
          </cell>
        </row>
        <row r="224">
          <cell r="A224">
            <v>2635</v>
          </cell>
          <cell r="B224" t="str">
            <v>PROVEEDURIA GUATAPE</v>
          </cell>
        </row>
        <row r="225">
          <cell r="A225">
            <v>2636</v>
          </cell>
          <cell r="B225" t="str">
            <v>SERV. EXTERNO CASINO GUATAPE</v>
          </cell>
        </row>
        <row r="226">
          <cell r="A226">
            <v>2637</v>
          </cell>
          <cell r="B226" t="str">
            <v>TALLER IND Y AUTOMOTORES GUATAPE</v>
          </cell>
        </row>
        <row r="227">
          <cell r="A227">
            <v>2638</v>
          </cell>
          <cell r="B227" t="str">
            <v>SOSTENIMIENTO VIAS GUATAPE</v>
          </cell>
        </row>
        <row r="228">
          <cell r="A228">
            <v>2639</v>
          </cell>
          <cell r="B228" t="str">
            <v>MANTENIMIENTO ÁREA GUATAPÉ</v>
          </cell>
        </row>
        <row r="229">
          <cell r="A229">
            <v>2640</v>
          </cell>
          <cell r="B229" t="str">
            <v>SECCION CENTRAL PLAYAS</v>
          </cell>
        </row>
        <row r="230">
          <cell r="A230">
            <v>2641</v>
          </cell>
          <cell r="B230" t="str">
            <v>OPERACION Y MTTO PLAYAS</v>
          </cell>
        </row>
        <row r="231">
          <cell r="A231">
            <v>2642</v>
          </cell>
          <cell r="B231" t="str">
            <v>CENTRO DE COSTO NO EXISTE!!!</v>
          </cell>
        </row>
        <row r="232">
          <cell r="A232">
            <v>2643</v>
          </cell>
          <cell r="B232" t="str">
            <v>CASINO PLAYAS</v>
          </cell>
        </row>
        <row r="233">
          <cell r="A233">
            <v>2644</v>
          </cell>
          <cell r="B233" t="str">
            <v>ALMACEN PLAYAS</v>
          </cell>
        </row>
        <row r="234">
          <cell r="A234">
            <v>2645</v>
          </cell>
          <cell r="B234" t="str">
            <v>CENTRO DE COSTO NO EXISTE!!!</v>
          </cell>
        </row>
        <row r="235">
          <cell r="A235">
            <v>2646</v>
          </cell>
          <cell r="B235" t="str">
            <v>SERV. EXTERNO CASINO PLAYAS</v>
          </cell>
        </row>
        <row r="236">
          <cell r="A236">
            <v>2647</v>
          </cell>
          <cell r="B236" t="str">
            <v>TALLER IND Y AUTOMOTORES PLAYAS</v>
          </cell>
        </row>
        <row r="237">
          <cell r="A237">
            <v>2648</v>
          </cell>
          <cell r="B237" t="str">
            <v>CENTRO DE COSTO NO EXISTE!!!</v>
          </cell>
        </row>
        <row r="238">
          <cell r="A238">
            <v>2649</v>
          </cell>
          <cell r="B238" t="str">
            <v>SOSTTO GENERAL PLAYAS</v>
          </cell>
        </row>
        <row r="239">
          <cell r="A239">
            <v>2650</v>
          </cell>
          <cell r="B239" t="str">
            <v>ÁREA INGENIERÍA</v>
          </cell>
        </row>
        <row r="240">
          <cell r="A240">
            <v>2651</v>
          </cell>
          <cell r="B240" t="str">
            <v>CENTRO DE COSTO NO EXISTE!!!</v>
          </cell>
        </row>
        <row r="241">
          <cell r="A241">
            <v>2660</v>
          </cell>
          <cell r="B241" t="str">
            <v>OPERACIÓN CENTRO DE CONTROL</v>
          </cell>
        </row>
        <row r="242">
          <cell r="A242">
            <v>2661</v>
          </cell>
          <cell r="B242" t="str">
            <v>CENTRO DE COSTO NO EXISTE!!!</v>
          </cell>
        </row>
        <row r="243">
          <cell r="A243">
            <v>2670</v>
          </cell>
          <cell r="B243" t="str">
            <v>DEPTO MANNTTO CENTRO DE CONTROL</v>
          </cell>
        </row>
        <row r="244">
          <cell r="A244">
            <v>2671</v>
          </cell>
          <cell r="B244" t="str">
            <v>CENTRO DE COSTO NO EXISTE!!!</v>
          </cell>
        </row>
        <row r="245">
          <cell r="A245">
            <v>2680</v>
          </cell>
          <cell r="B245" t="str">
            <v>ÁREA GUADALUPE</v>
          </cell>
        </row>
        <row r="246">
          <cell r="A246">
            <v>2681</v>
          </cell>
          <cell r="B246" t="str">
            <v>OPERACION ÁREA GUADALUPE</v>
          </cell>
        </row>
        <row r="247">
          <cell r="A247">
            <v>2682</v>
          </cell>
          <cell r="B247" t="str">
            <v>MANTENIMIENTO ÁREA GUADALUPE</v>
          </cell>
        </row>
        <row r="248">
          <cell r="A248">
            <v>2683</v>
          </cell>
          <cell r="B248" t="str">
            <v>SERVICIOS DE APOYO ÁREA GUADALUPE</v>
          </cell>
        </row>
        <row r="249">
          <cell r="A249">
            <v>2684</v>
          </cell>
          <cell r="B249" t="str">
            <v>CASINOS GUADALUPE-PORCE</v>
          </cell>
        </row>
        <row r="250">
          <cell r="A250">
            <v>2685</v>
          </cell>
          <cell r="B250" t="str">
            <v>PROVEEDURIA GUADALUPE-PORCE</v>
          </cell>
        </row>
        <row r="251">
          <cell r="A251">
            <v>2686</v>
          </cell>
          <cell r="B251" t="str">
            <v>TALLER INDUSTRIAL GUADALUPE-PORCE</v>
          </cell>
        </row>
        <row r="252">
          <cell r="A252">
            <v>2687</v>
          </cell>
          <cell r="B252" t="str">
            <v>TALLER AUTOMOTORES Y TRANSPORTE G-PORCE</v>
          </cell>
        </row>
        <row r="253">
          <cell r="A253">
            <v>2688</v>
          </cell>
          <cell r="B253" t="str">
            <v>SOSTENIMIENTO INSTALACIONES G-PORCE</v>
          </cell>
        </row>
        <row r="254">
          <cell r="A254">
            <v>2689</v>
          </cell>
          <cell r="B254" t="str">
            <v>CENTRO DE COSTO NO EXISTE!!!</v>
          </cell>
        </row>
        <row r="255">
          <cell r="A255">
            <v>2690</v>
          </cell>
          <cell r="B255" t="str">
            <v>ÁREA LA SIERRA</v>
          </cell>
        </row>
        <row r="256">
          <cell r="A256">
            <v>2691</v>
          </cell>
          <cell r="B256" t="str">
            <v>CENTRO DE COSTO NO EXISTE!!!</v>
          </cell>
        </row>
        <row r="257">
          <cell r="A257">
            <v>2700</v>
          </cell>
          <cell r="B257" t="str">
            <v>SUBGERENCIA AMBIENTAL</v>
          </cell>
        </row>
        <row r="258">
          <cell r="A258">
            <v>2701</v>
          </cell>
          <cell r="B258" t="str">
            <v>CENTRO DE COSTO NO EXISTE!!!</v>
          </cell>
        </row>
        <row r="259">
          <cell r="A259">
            <v>2703</v>
          </cell>
          <cell r="B259" t="str">
            <v>ESTUDIOS FUENTES DE ABASTO</v>
          </cell>
        </row>
        <row r="260">
          <cell r="A260">
            <v>2704</v>
          </cell>
          <cell r="B260" t="str">
            <v>CENTRO DE COSTO NO EXISTE!!!</v>
          </cell>
        </row>
        <row r="261">
          <cell r="A261">
            <v>2709</v>
          </cell>
          <cell r="B261" t="str">
            <v>GESTIÓN SOCIAL PORCE II</v>
          </cell>
        </row>
        <row r="262">
          <cell r="A262">
            <v>2710</v>
          </cell>
          <cell r="B262" t="str">
            <v>DEPTO CUENCAS Y MONITOREO</v>
          </cell>
        </row>
        <row r="263">
          <cell r="A263">
            <v>2711</v>
          </cell>
          <cell r="B263" t="str">
            <v>CENTRO DE COSTO NO EXISTE!!!</v>
          </cell>
        </row>
        <row r="264">
          <cell r="A264">
            <v>2720</v>
          </cell>
          <cell r="B264" t="str">
            <v>DEPTO RELACIONES CON LA COMUNIDAD</v>
          </cell>
        </row>
        <row r="265">
          <cell r="A265">
            <v>2721</v>
          </cell>
          <cell r="B265" t="str">
            <v>CENTRO DE COSTO NO EXISTE!!!</v>
          </cell>
        </row>
        <row r="266">
          <cell r="A266">
            <v>2730</v>
          </cell>
          <cell r="B266" t="str">
            <v>ÁREA HIDROMETRIA E INSTRUMENTACIÓN</v>
          </cell>
        </row>
        <row r="267">
          <cell r="A267">
            <v>2731</v>
          </cell>
          <cell r="B267" t="str">
            <v>INVERSIÓN HIDROMETRIA INSTRUM.</v>
          </cell>
        </row>
        <row r="268">
          <cell r="A268">
            <v>2732</v>
          </cell>
          <cell r="B268" t="str">
            <v>SECCIÓN HIDROMETRIA</v>
          </cell>
        </row>
        <row r="269">
          <cell r="A269">
            <v>2733</v>
          </cell>
          <cell r="B269" t="str">
            <v>SECCIÓN HIDROMETRIA</v>
          </cell>
        </row>
        <row r="270">
          <cell r="A270">
            <v>2734</v>
          </cell>
          <cell r="B270" t="str">
            <v>CENTRO DE COSTO NO EXISTE!!!</v>
          </cell>
        </row>
        <row r="271">
          <cell r="A271">
            <v>2735</v>
          </cell>
          <cell r="B271" t="str">
            <v>ESTACIONES HIDROMETEOROLOGICAS</v>
          </cell>
        </row>
        <row r="272">
          <cell r="A272">
            <v>2736</v>
          </cell>
          <cell r="B272" t="str">
            <v>CENTRO DE COSTO NO EXISTE!!!</v>
          </cell>
        </row>
        <row r="273">
          <cell r="A273">
            <v>2799</v>
          </cell>
          <cell r="B273" t="str">
            <v>ANTICIPOS OTROS PROGRAMAS DE GENERACION</v>
          </cell>
        </row>
        <row r="274">
          <cell r="A274">
            <v>2800</v>
          </cell>
          <cell r="B274" t="str">
            <v>GERENCIA DEL GAS</v>
          </cell>
        </row>
        <row r="275">
          <cell r="A275">
            <v>2801</v>
          </cell>
          <cell r="B275" t="str">
            <v>UNIDAD GESTION ADMINISTRATIVA</v>
          </cell>
        </row>
        <row r="276">
          <cell r="A276">
            <v>2802</v>
          </cell>
          <cell r="B276" t="str">
            <v>UNIDAD PLANEACION GAS</v>
          </cell>
        </row>
        <row r="277">
          <cell r="A277">
            <v>2803</v>
          </cell>
          <cell r="B277" t="str">
            <v>DEPARTAMENTO TECNICO GAS</v>
          </cell>
        </row>
        <row r="278">
          <cell r="A278">
            <v>2804</v>
          </cell>
          <cell r="B278" t="str">
            <v>CENTRO DE COSTO NO EXISTE!!!</v>
          </cell>
        </row>
        <row r="279">
          <cell r="A279">
            <v>2805</v>
          </cell>
          <cell r="B279" t="str">
            <v>DEPTO CONSTRUCC Y OPERAC GAS</v>
          </cell>
        </row>
        <row r="280">
          <cell r="A280">
            <v>2806</v>
          </cell>
          <cell r="B280" t="str">
            <v>OPERAC Y MANTENIMIENTO GAS</v>
          </cell>
        </row>
        <row r="281">
          <cell r="A281">
            <v>2807</v>
          </cell>
          <cell r="B281" t="str">
            <v>DEPTO RELAC INSTITUCIONALES GAS</v>
          </cell>
        </row>
        <row r="282">
          <cell r="A282">
            <v>2708</v>
          </cell>
          <cell r="B282" t="str">
            <v>CENTRO DE COSTO NO EXISTE!!!</v>
          </cell>
        </row>
        <row r="283">
          <cell r="A283">
            <v>2809</v>
          </cell>
          <cell r="B283" t="str">
            <v>DEPTO MERCADEO GAS</v>
          </cell>
        </row>
        <row r="284">
          <cell r="A284">
            <v>2810</v>
          </cell>
          <cell r="B284" t="str">
            <v>DIVISION GASODUCTO</v>
          </cell>
        </row>
        <row r="285">
          <cell r="A285">
            <v>2811</v>
          </cell>
          <cell r="B285" t="str">
            <v>PLAN DESARROLLO INFORMATICO GAS</v>
          </cell>
        </row>
        <row r="286">
          <cell r="A286">
            <v>2812</v>
          </cell>
          <cell r="B286" t="str">
            <v>CENTRO DE COSTO NO EXISTE!!!</v>
          </cell>
        </row>
        <row r="287">
          <cell r="A287">
            <v>2820</v>
          </cell>
          <cell r="B287" t="str">
            <v>DIVISION TECNICA GAS</v>
          </cell>
        </row>
        <row r="288">
          <cell r="A288">
            <v>2821</v>
          </cell>
          <cell r="B288" t="str">
            <v>DEPTO CONSTRUCCIONES Y OPERACION GAS</v>
          </cell>
        </row>
        <row r="289">
          <cell r="A289">
            <v>2822</v>
          </cell>
          <cell r="B289" t="str">
            <v>CENTRO DE COSTO NO EXISTE!!!</v>
          </cell>
        </row>
        <row r="290">
          <cell r="A290">
            <v>2830</v>
          </cell>
          <cell r="B290" t="str">
            <v>DIVISION RELACIONES INSTITUCIONALES</v>
          </cell>
        </row>
        <row r="291">
          <cell r="A291">
            <v>2831</v>
          </cell>
          <cell r="B291" t="str">
            <v>DEPTO MERCADEO</v>
          </cell>
        </row>
        <row r="292">
          <cell r="A292">
            <v>2832</v>
          </cell>
          <cell r="B292" t="str">
            <v>CENTRO DE COSTO NO EXISTE!!!</v>
          </cell>
        </row>
        <row r="293">
          <cell r="A293">
            <v>3000</v>
          </cell>
          <cell r="B293" t="str">
            <v>GERENCIA DE TELECOMUNICACIONES</v>
          </cell>
        </row>
        <row r="294">
          <cell r="A294">
            <v>3001</v>
          </cell>
          <cell r="B294" t="str">
            <v>GRUPO PROYECTOS TELECOMUNICACIONES</v>
          </cell>
        </row>
        <row r="295">
          <cell r="A295">
            <v>3002</v>
          </cell>
          <cell r="B295" t="str">
            <v>PROYECTO BOGOTA</v>
          </cell>
        </row>
        <row r="296">
          <cell r="A296">
            <v>3003</v>
          </cell>
          <cell r="B296" t="str">
            <v>GRUPO SERVICIOS TELEVISIÓN</v>
          </cell>
        </row>
        <row r="297">
          <cell r="A297">
            <v>3004</v>
          </cell>
          <cell r="B297" t="str">
            <v>PROYECTO EDA</v>
          </cell>
        </row>
        <row r="298">
          <cell r="A298">
            <v>3005</v>
          </cell>
          <cell r="B298" t="str">
            <v>PLANEACION TELECOMUNICACIONES</v>
          </cell>
        </row>
        <row r="299">
          <cell r="A299">
            <v>3006</v>
          </cell>
          <cell r="B299" t="str">
            <v>SUBGERENCIA NUEVOS NEGOCIOS TELECOMUNICACIONES</v>
          </cell>
        </row>
        <row r="300">
          <cell r="A300">
            <v>3007</v>
          </cell>
          <cell r="B300" t="str">
            <v>CENTRO DE COSTO NO EXISTE!!!</v>
          </cell>
        </row>
        <row r="301">
          <cell r="A301">
            <v>3010</v>
          </cell>
          <cell r="B301" t="str">
            <v>UNID ANALISIS Y GEST TELECOMUNICACIONES</v>
          </cell>
        </row>
        <row r="302">
          <cell r="A302">
            <v>3011</v>
          </cell>
          <cell r="B302" t="str">
            <v>CENTRO DE COSTO NO EXISTE!!!</v>
          </cell>
        </row>
        <row r="303">
          <cell r="A303">
            <v>3020</v>
          </cell>
          <cell r="B303" t="str">
            <v>UNIDAD CAPACITACION TELECOMUNICACIONES</v>
          </cell>
        </row>
        <row r="304">
          <cell r="A304">
            <v>3021</v>
          </cell>
          <cell r="B304" t="str">
            <v>CULTURA DEL SERVICIO</v>
          </cell>
        </row>
        <row r="305">
          <cell r="A305">
            <v>3022</v>
          </cell>
          <cell r="B305" t="str">
            <v>CENTRO DE COSTO NO EXISTE!!!</v>
          </cell>
        </row>
        <row r="306">
          <cell r="A306">
            <v>3080</v>
          </cell>
          <cell r="B306" t="str">
            <v>ESTUDIOS PARA DIF. PLAN MERCADEO</v>
          </cell>
        </row>
        <row r="307">
          <cell r="A307">
            <v>3081</v>
          </cell>
          <cell r="B307" t="str">
            <v>ESTUDIO VR AGREGADO TELEMATICA</v>
          </cell>
        </row>
        <row r="308">
          <cell r="A308">
            <v>3082</v>
          </cell>
          <cell r="B308" t="str">
            <v>ESTUDIO PROYECTO SATELITAL SIMON BOLIVAR</v>
          </cell>
        </row>
        <row r="309">
          <cell r="A309">
            <v>3083</v>
          </cell>
          <cell r="B309" t="str">
            <v>TELEFONIA OTRAS CIUDADES</v>
          </cell>
        </row>
        <row r="310">
          <cell r="A310">
            <v>3084</v>
          </cell>
          <cell r="B310" t="str">
            <v>VALORACION EMPRESA TELS. BUCARAMANGA</v>
          </cell>
        </row>
        <row r="311">
          <cell r="A311">
            <v>3085</v>
          </cell>
          <cell r="B311" t="str">
            <v>CENTRO DE COSTO NO EXISTE!!!</v>
          </cell>
        </row>
        <row r="312">
          <cell r="A312">
            <v>3100</v>
          </cell>
          <cell r="B312" t="str">
            <v>DIV TECNICA REDES TELECOMUNICACIONES</v>
          </cell>
        </row>
        <row r="313">
          <cell r="A313">
            <v>3101</v>
          </cell>
          <cell r="B313" t="str">
            <v>CENTRO DE COSTO NO EXISTE!!!</v>
          </cell>
        </row>
        <row r="314">
          <cell r="A314">
            <v>3110</v>
          </cell>
          <cell r="B314" t="str">
            <v>DEPTO RED DE ABON TELECOMUNICACIONES</v>
          </cell>
        </row>
        <row r="315">
          <cell r="A315">
            <v>3111</v>
          </cell>
          <cell r="B315" t="str">
            <v>CENTRO DE COSTO NO EXISTE!!!</v>
          </cell>
        </row>
        <row r="316">
          <cell r="A316">
            <v>3120</v>
          </cell>
          <cell r="B316" t="str">
            <v>DEPTO CONTRATO TELECOMUNICACIONES</v>
          </cell>
        </row>
        <row r="317">
          <cell r="A317">
            <v>3121</v>
          </cell>
          <cell r="B317" t="str">
            <v>CENTRO DE COSTO NO EXISTE!!!</v>
          </cell>
        </row>
        <row r="318">
          <cell r="A318">
            <v>3130</v>
          </cell>
          <cell r="B318" t="str">
            <v>DPTO INTERVENTORIA TELECOMUNICACIONES</v>
          </cell>
        </row>
        <row r="319">
          <cell r="A319">
            <v>3131</v>
          </cell>
          <cell r="B319" t="str">
            <v>CENTRO DE COSTO NO EXISTE!!!</v>
          </cell>
        </row>
        <row r="320">
          <cell r="A320">
            <v>3140</v>
          </cell>
          <cell r="B320" t="str">
            <v>DEPTO REDES DE DATOS</v>
          </cell>
        </row>
        <row r="321">
          <cell r="A321">
            <v>3141</v>
          </cell>
          <cell r="B321" t="str">
            <v>CENTRO DE COSTO NO EXISTE!!!</v>
          </cell>
        </row>
        <row r="322">
          <cell r="A322">
            <v>3200</v>
          </cell>
          <cell r="B322" t="str">
            <v>DIV OPERATIVA REDES TELECOMUNICACIONES</v>
          </cell>
        </row>
        <row r="323">
          <cell r="A323">
            <v>3201</v>
          </cell>
          <cell r="B323" t="str">
            <v>CENTRO DE COSTO NO EXISTE!!!</v>
          </cell>
        </row>
        <row r="324">
          <cell r="A324">
            <v>3210</v>
          </cell>
          <cell r="B324" t="str">
            <v>DEPTO TELEFONOS PUBLICOS</v>
          </cell>
        </row>
        <row r="325">
          <cell r="A325">
            <v>3211</v>
          </cell>
          <cell r="B325" t="str">
            <v>SECC MTTO TELEFONOS PUBLICOS</v>
          </cell>
        </row>
        <row r="326">
          <cell r="A326">
            <v>3212</v>
          </cell>
          <cell r="B326" t="str">
            <v>CENTRO DE COSTO NO EXISTE!!!</v>
          </cell>
        </row>
        <row r="327">
          <cell r="A327">
            <v>3220</v>
          </cell>
          <cell r="B327" t="str">
            <v>DEPTO MTTO TELECOMUNICACIONES</v>
          </cell>
        </row>
        <row r="328">
          <cell r="A328">
            <v>3221</v>
          </cell>
          <cell r="B328" t="str">
            <v>SECC RECEPCION DANOS</v>
          </cell>
        </row>
        <row r="329">
          <cell r="A329">
            <v>3222</v>
          </cell>
          <cell r="B329" t="str">
            <v>SECC DANOS ZONA NORTE</v>
          </cell>
        </row>
        <row r="330">
          <cell r="A330">
            <v>3223</v>
          </cell>
          <cell r="B330" t="str">
            <v>SECCION DANOS ZONA SUR</v>
          </cell>
        </row>
        <row r="331">
          <cell r="A331">
            <v>3224</v>
          </cell>
          <cell r="B331" t="str">
            <v>SECC DANOS ZONA CENTRO</v>
          </cell>
        </row>
        <row r="332">
          <cell r="A332">
            <v>3225</v>
          </cell>
          <cell r="B332" t="str">
            <v>RURAL Y MONOCANAL</v>
          </cell>
        </row>
        <row r="333">
          <cell r="A333">
            <v>3226</v>
          </cell>
          <cell r="B333" t="str">
            <v>CENTRO DE COSTO NO EXISTE!!!</v>
          </cell>
        </row>
        <row r="334">
          <cell r="A334">
            <v>3230</v>
          </cell>
          <cell r="B334" t="str">
            <v>DEPTO MTTO REDES DE  DATOS</v>
          </cell>
        </row>
        <row r="335">
          <cell r="A335">
            <v>3231</v>
          </cell>
          <cell r="B335" t="str">
            <v>CENTRO DE COSTO NO EXISTE!!!</v>
          </cell>
        </row>
        <row r="336">
          <cell r="A336">
            <v>3240</v>
          </cell>
          <cell r="B336" t="str">
            <v>DPTO MANTTO PREVENTIVO TELECOM</v>
          </cell>
        </row>
        <row r="337">
          <cell r="A337">
            <v>3241</v>
          </cell>
          <cell r="B337" t="str">
            <v>PRESURIZACION</v>
          </cell>
        </row>
        <row r="338">
          <cell r="A338">
            <v>3242</v>
          </cell>
          <cell r="B338" t="str">
            <v>MANTENIMIENTO PREVENTIVO</v>
          </cell>
        </row>
        <row r="339">
          <cell r="A339">
            <v>3243</v>
          </cell>
          <cell r="B339" t="str">
            <v>CENTRO DE COSTO NO EXISTE!!!</v>
          </cell>
        </row>
        <row r="340">
          <cell r="A340">
            <v>3250</v>
          </cell>
          <cell r="B340" t="str">
            <v>DEPTO MTTO TELEFONOS ORIENTE</v>
          </cell>
        </row>
        <row r="341">
          <cell r="A341">
            <v>3251</v>
          </cell>
          <cell r="B341" t="str">
            <v>CENTRO DE COSTO NO EXISTE!!!</v>
          </cell>
        </row>
        <row r="342">
          <cell r="A342">
            <v>3300</v>
          </cell>
          <cell r="B342" t="str">
            <v>DIV TECNICA EQ TELECOMUNICACIONES</v>
          </cell>
        </row>
        <row r="343">
          <cell r="A343">
            <v>3301</v>
          </cell>
          <cell r="B343" t="str">
            <v>CENTRO DE COSTO NO EXISTE!!!</v>
          </cell>
        </row>
        <row r="344">
          <cell r="A344">
            <v>3310</v>
          </cell>
          <cell r="B344" t="str">
            <v>DEPTO DE TRANSMISION</v>
          </cell>
        </row>
        <row r="345">
          <cell r="A345">
            <v>3311</v>
          </cell>
          <cell r="B345" t="str">
            <v>CENTRO DE COSTO NO EXISTE!!!</v>
          </cell>
        </row>
        <row r="346">
          <cell r="A346">
            <v>3320</v>
          </cell>
          <cell r="B346" t="str">
            <v>DEPTO DE CONMUTACION</v>
          </cell>
        </row>
        <row r="347">
          <cell r="A347">
            <v>3321</v>
          </cell>
          <cell r="B347" t="str">
            <v>CENTRO DE COSTO NO EXISTE!!!</v>
          </cell>
        </row>
        <row r="348">
          <cell r="A348">
            <v>3400</v>
          </cell>
          <cell r="B348" t="str">
            <v>DIV OPERATIVA EQ TELECOMUNICACIONES</v>
          </cell>
        </row>
        <row r="349">
          <cell r="A349">
            <v>3401</v>
          </cell>
          <cell r="B349" t="str">
            <v>CENTRO DE COSTO NO EXISTE!!!</v>
          </cell>
        </row>
        <row r="350">
          <cell r="A350">
            <v>3410</v>
          </cell>
          <cell r="B350" t="str">
            <v>DPTO CENTRALES TELECOMUNICACIONES</v>
          </cell>
        </row>
        <row r="351">
          <cell r="A351">
            <v>3411</v>
          </cell>
          <cell r="B351" t="str">
            <v>SISTEMA AGF</v>
          </cell>
        </row>
        <row r="352">
          <cell r="A352">
            <v>3412</v>
          </cell>
          <cell r="B352" t="str">
            <v>SISTEMA ARF</v>
          </cell>
        </row>
        <row r="353">
          <cell r="A353">
            <v>3413</v>
          </cell>
          <cell r="B353" t="str">
            <v>SISTEMA PENTACONTA</v>
          </cell>
        </row>
        <row r="354">
          <cell r="A354">
            <v>3414</v>
          </cell>
          <cell r="B354" t="str">
            <v>SISTEMA ELECTRONICO</v>
          </cell>
        </row>
        <row r="355">
          <cell r="A355">
            <v>3415</v>
          </cell>
          <cell r="B355" t="str">
            <v>SERVICIOS AUXILIARES</v>
          </cell>
        </row>
        <row r="356">
          <cell r="A356">
            <v>3416</v>
          </cell>
          <cell r="B356" t="str">
            <v>EQUIPO ORIENTE</v>
          </cell>
        </row>
        <row r="357">
          <cell r="A357">
            <v>3417</v>
          </cell>
          <cell r="B357" t="str">
            <v>SISTEMA PCM</v>
          </cell>
        </row>
        <row r="358">
          <cell r="A358">
            <v>3418</v>
          </cell>
          <cell r="B358" t="str">
            <v>UHF</v>
          </cell>
        </row>
        <row r="359">
          <cell r="A359">
            <v>3419</v>
          </cell>
          <cell r="B359" t="str">
            <v>CENTRO DE COSTO NO EXISTE!!!</v>
          </cell>
        </row>
        <row r="360">
          <cell r="A360">
            <v>3420</v>
          </cell>
          <cell r="B360" t="str">
            <v>DPTO RADIOCOMUNICACIONES</v>
          </cell>
        </row>
        <row r="361">
          <cell r="A361">
            <v>3421</v>
          </cell>
          <cell r="B361" t="str">
            <v>SECCION MICROONDAS</v>
          </cell>
        </row>
        <row r="362">
          <cell r="A362">
            <v>3422</v>
          </cell>
          <cell r="B362" t="str">
            <v>SECCION VHF</v>
          </cell>
        </row>
        <row r="363">
          <cell r="A363">
            <v>3423</v>
          </cell>
          <cell r="B363" t="str">
            <v>SECCION TRUNKING</v>
          </cell>
        </row>
        <row r="364">
          <cell r="A364">
            <v>3424</v>
          </cell>
          <cell r="B364" t="str">
            <v>CENTRO DE COSTO NO EXISTE!!!</v>
          </cell>
        </row>
        <row r="365">
          <cell r="A365">
            <v>3430</v>
          </cell>
          <cell r="B365" t="str">
            <v>DEPTO EQ AUXILIARES TELECOMUNICACIONES</v>
          </cell>
        </row>
        <row r="366">
          <cell r="A366">
            <v>3431</v>
          </cell>
          <cell r="B366" t="str">
            <v>LABORATORIO</v>
          </cell>
        </row>
        <row r="367">
          <cell r="A367">
            <v>3432</v>
          </cell>
          <cell r="B367" t="str">
            <v>SUMINISTRO DE ENERGIA</v>
          </cell>
        </row>
        <row r="368">
          <cell r="A368">
            <v>3433</v>
          </cell>
          <cell r="B368" t="str">
            <v>AIRES ACONDICIONADOS</v>
          </cell>
        </row>
        <row r="369">
          <cell r="A369">
            <v>3434</v>
          </cell>
          <cell r="B369" t="str">
            <v>EQUIPO DE FUERZA Y RADIO</v>
          </cell>
        </row>
        <row r="370">
          <cell r="A370">
            <v>3435</v>
          </cell>
          <cell r="B370" t="str">
            <v>CENTRO DE COSTO NO EXISTE!!!</v>
          </cell>
        </row>
        <row r="371">
          <cell r="A371">
            <v>3500</v>
          </cell>
          <cell r="B371" t="str">
            <v>DIV. COMERCIALIZACION TELECOMUNIC.</v>
          </cell>
        </row>
        <row r="372">
          <cell r="A372">
            <v>3501</v>
          </cell>
          <cell r="B372" t="str">
            <v>CENTRO DE COSTO NO EXISTE!!!</v>
          </cell>
        </row>
        <row r="373">
          <cell r="A373">
            <v>3510</v>
          </cell>
          <cell r="B373" t="str">
            <v>DEPTO MERCADEO TELECOMUNICACIONES</v>
          </cell>
        </row>
        <row r="374">
          <cell r="A374">
            <v>3511</v>
          </cell>
          <cell r="B374" t="str">
            <v>CENTRO DE COSTO NO EXISTE!!!</v>
          </cell>
        </row>
        <row r="375">
          <cell r="A375">
            <v>3520</v>
          </cell>
          <cell r="B375" t="str">
            <v>DEPTO.SERVICIOS TELECOMUNICACIONES</v>
          </cell>
        </row>
        <row r="376">
          <cell r="A376">
            <v>3521</v>
          </cell>
          <cell r="B376" t="str">
            <v>SECCION ASIGNACIONES</v>
          </cell>
        </row>
        <row r="377">
          <cell r="A377">
            <v>3522</v>
          </cell>
          <cell r="B377" t="str">
            <v>SECCION INSTALACIONES</v>
          </cell>
        </row>
        <row r="378">
          <cell r="A378">
            <v>3523</v>
          </cell>
          <cell r="B378" t="str">
            <v>CENTRO DE COSTO NO EXISTE!!!</v>
          </cell>
        </row>
        <row r="379">
          <cell r="A379">
            <v>3524</v>
          </cell>
          <cell r="B379" t="str">
            <v>SECCION CLIENTES</v>
          </cell>
        </row>
        <row r="380">
          <cell r="A380">
            <v>3525</v>
          </cell>
          <cell r="B380" t="str">
            <v>CENTRO DE COSTO NO EXISTE!!!</v>
          </cell>
        </row>
        <row r="381">
          <cell r="A381">
            <v>3540</v>
          </cell>
          <cell r="B381" t="str">
            <v>DPTO VENTAS Y CLIENTES TELECOMUNICA.</v>
          </cell>
        </row>
        <row r="382">
          <cell r="A382">
            <v>3541</v>
          </cell>
          <cell r="B382" t="str">
            <v>CENTRO DE COSTO NO EXISTE!!!</v>
          </cell>
        </row>
        <row r="383">
          <cell r="A383">
            <v>3543</v>
          </cell>
          <cell r="B383" t="str">
            <v>SECCION INFORMACION</v>
          </cell>
        </row>
        <row r="384">
          <cell r="A384">
            <v>3544</v>
          </cell>
          <cell r="B384" t="str">
            <v>CENTRO DE COSTO NO EXISTE!!!</v>
          </cell>
        </row>
        <row r="385">
          <cell r="A385">
            <v>3550</v>
          </cell>
          <cell r="B385" t="str">
            <v>DEPARTAMENTO ATENCION CLIENTES</v>
          </cell>
        </row>
        <row r="386">
          <cell r="A386">
            <v>3551</v>
          </cell>
          <cell r="B386" t="str">
            <v>CLIENTES</v>
          </cell>
        </row>
        <row r="387">
          <cell r="A387">
            <v>3552</v>
          </cell>
          <cell r="B387" t="str">
            <v>CENTRO DE COSTO NO EXISTE!!!</v>
          </cell>
        </row>
        <row r="388">
          <cell r="A388">
            <v>3554</v>
          </cell>
          <cell r="B388" t="str">
            <v>SECCION CLIENTES TELECOMUNICACIONES</v>
          </cell>
        </row>
        <row r="389">
          <cell r="A389">
            <v>3555</v>
          </cell>
          <cell r="B389" t="str">
            <v>CENTRO DE COSTO NO EXISTE!!!</v>
          </cell>
        </row>
        <row r="390">
          <cell r="A390">
            <v>3600</v>
          </cell>
          <cell r="B390" t="str">
            <v>DIVISION SERV. ESPEC. TELECOMUNICA.</v>
          </cell>
        </row>
        <row r="391">
          <cell r="A391">
            <v>3601</v>
          </cell>
          <cell r="B391" t="str">
            <v>CENTRO DE COSTO NO EXISTE!!!</v>
          </cell>
        </row>
        <row r="392">
          <cell r="A392">
            <v>3610</v>
          </cell>
          <cell r="B392" t="str">
            <v>DEPARTAMENTO DE DATOS</v>
          </cell>
        </row>
        <row r="393">
          <cell r="A393">
            <v>3611</v>
          </cell>
          <cell r="B393" t="str">
            <v>TECNICA DE DATOS</v>
          </cell>
        </row>
        <row r="394">
          <cell r="A394">
            <v>3612</v>
          </cell>
          <cell r="B394" t="str">
            <v>MANTENIMIENTO DATOS</v>
          </cell>
        </row>
        <row r="395">
          <cell r="A395">
            <v>3613</v>
          </cell>
          <cell r="B395" t="str">
            <v>CENTRO DE COSTO NO EXISTE!!!</v>
          </cell>
        </row>
        <row r="396">
          <cell r="A396">
            <v>3620</v>
          </cell>
          <cell r="B396" t="str">
            <v>DPTO. RADIO Y VIDEO</v>
          </cell>
        </row>
        <row r="397">
          <cell r="A397">
            <v>3621</v>
          </cell>
          <cell r="B397" t="str">
            <v>TECNICO RADIO Y VIDEO</v>
          </cell>
        </row>
        <row r="398">
          <cell r="A398">
            <v>3622</v>
          </cell>
          <cell r="B398" t="str">
            <v>MANTENIMIENTO RADIO</v>
          </cell>
        </row>
        <row r="399">
          <cell r="A399">
            <v>3623</v>
          </cell>
          <cell r="B399" t="str">
            <v>MANTENIMIENTO TRUNKING</v>
          </cell>
        </row>
        <row r="400">
          <cell r="A400">
            <v>3624</v>
          </cell>
          <cell r="B400" t="str">
            <v>MANTENIMIENTO VIDEO</v>
          </cell>
        </row>
        <row r="401">
          <cell r="A401">
            <v>3625</v>
          </cell>
          <cell r="B401" t="str">
            <v>INFORMACION BUSCAPERSONAS</v>
          </cell>
        </row>
        <row r="402">
          <cell r="A402">
            <v>3626</v>
          </cell>
          <cell r="B402" t="str">
            <v>CENTRO DE COSTO NO EXISTE!!!</v>
          </cell>
        </row>
        <row r="403">
          <cell r="A403">
            <v>3630</v>
          </cell>
          <cell r="B403" t="str">
            <v>DPTO. ATENCION EMPRESARIAL</v>
          </cell>
        </row>
        <row r="404">
          <cell r="A404">
            <v>3631</v>
          </cell>
          <cell r="B404" t="str">
            <v>CENTRO DE COSTO NO EXISTE!!!</v>
          </cell>
        </row>
        <row r="405">
          <cell r="A405">
            <v>3640</v>
          </cell>
          <cell r="B405" t="str">
            <v>DEPARTAMENTO MERCADEO</v>
          </cell>
        </row>
        <row r="406">
          <cell r="A406">
            <v>3641</v>
          </cell>
          <cell r="B406" t="str">
            <v>CENTRO DE COSTO NO EXISTE!!!</v>
          </cell>
        </row>
        <row r="407">
          <cell r="A407">
            <v>3999</v>
          </cell>
          <cell r="B407" t="str">
            <v>GASTOS GENERALES DE OPERACION</v>
          </cell>
        </row>
        <row r="408">
          <cell r="A408">
            <v>4000</v>
          </cell>
          <cell r="B408" t="str">
            <v>GERENCIA DE FINANZAS</v>
          </cell>
        </row>
        <row r="409">
          <cell r="A409">
            <v>4001</v>
          </cell>
          <cell r="B409" t="str">
            <v>AREA DE INVESTIGACIONES ECONOMICAS</v>
          </cell>
        </row>
        <row r="410">
          <cell r="A410">
            <v>4002</v>
          </cell>
          <cell r="B410" t="str">
            <v>SISTEMA DE INFORMAC FINANCIERA</v>
          </cell>
        </row>
        <row r="411">
          <cell r="A411">
            <v>4003</v>
          </cell>
          <cell r="B411" t="str">
            <v>CENTRO DE COSTO NO EXISTE!!!</v>
          </cell>
        </row>
        <row r="412">
          <cell r="A412">
            <v>4010</v>
          </cell>
          <cell r="B412" t="str">
            <v>AREA ADMON DE RIESGOS Y SEGUROS</v>
          </cell>
        </row>
        <row r="413">
          <cell r="A413">
            <v>4011</v>
          </cell>
          <cell r="B413" t="str">
            <v>CENTRO DE COSTO NO EXISTE!!!</v>
          </cell>
        </row>
        <row r="414">
          <cell r="A414">
            <v>4020</v>
          </cell>
          <cell r="B414" t="str">
            <v>AREA DE GESTION FINANCIERA</v>
          </cell>
        </row>
        <row r="415">
          <cell r="A415">
            <v>4021</v>
          </cell>
          <cell r="B415" t="str">
            <v>CENTRO DE COSTO NO EXISTE!!!</v>
          </cell>
        </row>
        <row r="416">
          <cell r="A416">
            <v>4100</v>
          </cell>
          <cell r="B416" t="str">
            <v>DIVISION TESORERIA</v>
          </cell>
        </row>
        <row r="417">
          <cell r="A417">
            <v>4101</v>
          </cell>
          <cell r="B417" t="str">
            <v>SECCION COBRANZAS</v>
          </cell>
        </row>
        <row r="418">
          <cell r="A418">
            <v>4102</v>
          </cell>
          <cell r="B418" t="str">
            <v>CENTRO DE COSTO NO EXISTE!!!</v>
          </cell>
        </row>
        <row r="419">
          <cell r="A419">
            <v>4110</v>
          </cell>
          <cell r="B419" t="str">
            <v>DEPTO MONEDA EXTRANJERA</v>
          </cell>
        </row>
        <row r="420">
          <cell r="A420">
            <v>4111</v>
          </cell>
          <cell r="B420" t="str">
            <v>CENTRO DE COSTO NO EXISTE!!!</v>
          </cell>
        </row>
        <row r="421">
          <cell r="A421">
            <v>4120</v>
          </cell>
          <cell r="B421" t="str">
            <v>DEPARTAMENTO CAJA</v>
          </cell>
        </row>
        <row r="422">
          <cell r="A422">
            <v>4121</v>
          </cell>
          <cell r="B422" t="str">
            <v>CENTRO DE COSTO NO EXISTE!!!</v>
          </cell>
        </row>
        <row r="423">
          <cell r="A423">
            <v>4130</v>
          </cell>
          <cell r="B423" t="str">
            <v>DEPTO MONEDA NACIONAL</v>
          </cell>
        </row>
        <row r="424">
          <cell r="A424">
            <v>4131</v>
          </cell>
          <cell r="B424" t="str">
            <v>CENTRO DE COSTO NO EXISTE!!!</v>
          </cell>
        </row>
        <row r="425">
          <cell r="A425">
            <v>4300</v>
          </cell>
          <cell r="B425" t="str">
            <v>SUBGERENCIA CONTADURÍA</v>
          </cell>
        </row>
        <row r="426">
          <cell r="A426">
            <v>4301</v>
          </cell>
          <cell r="B426" t="str">
            <v>GRUPO DE IMPUESTOS</v>
          </cell>
        </row>
        <row r="427">
          <cell r="A427">
            <v>4302</v>
          </cell>
          <cell r="B427" t="str">
            <v>CENTRO DE COSTO NO EXISTE!!!</v>
          </cell>
        </row>
        <row r="428">
          <cell r="A428">
            <v>4310</v>
          </cell>
          <cell r="B428" t="str">
            <v>DEPTO DE CONTABILIDAD FINANCIE</v>
          </cell>
        </row>
        <row r="429">
          <cell r="A429">
            <v>4311</v>
          </cell>
          <cell r="B429" t="str">
            <v>CENTRO DE COSTO NO EXISTE!!!</v>
          </cell>
        </row>
        <row r="430">
          <cell r="A430">
            <v>4320</v>
          </cell>
          <cell r="B430" t="str">
            <v>DEPTO CONTABILIDAD ACTIVOS FIJOS</v>
          </cell>
        </row>
        <row r="431">
          <cell r="A431">
            <v>4321</v>
          </cell>
          <cell r="B431" t="str">
            <v>CENTRO DE COSTO NO EXISTE!!!</v>
          </cell>
        </row>
        <row r="432">
          <cell r="A432">
            <v>4330</v>
          </cell>
          <cell r="B432" t="str">
            <v>DEPTO CONTABILIDAD COMERCIAL</v>
          </cell>
        </row>
        <row r="433">
          <cell r="A433">
            <v>4331</v>
          </cell>
          <cell r="B433" t="str">
            <v>CENTRO DE COSTO NO EXISTE!!!</v>
          </cell>
        </row>
        <row r="434">
          <cell r="A434">
            <v>4400</v>
          </cell>
          <cell r="B434" t="str">
            <v>DIVISION SUSCRIPTORES</v>
          </cell>
        </row>
        <row r="435">
          <cell r="A435">
            <v>4401</v>
          </cell>
          <cell r="B435" t="str">
            <v>SECCION SERVICIOS INTERNOS</v>
          </cell>
        </row>
        <row r="436">
          <cell r="A436">
            <v>4402</v>
          </cell>
          <cell r="B436" t="str">
            <v>UNIDAD PROYECCION Y SOPORTE</v>
          </cell>
        </row>
        <row r="437">
          <cell r="A437">
            <v>4410</v>
          </cell>
          <cell r="B437" t="str">
            <v>DEPARTAMENTO DE FACTURACION</v>
          </cell>
        </row>
        <row r="438">
          <cell r="A438">
            <v>4403</v>
          </cell>
          <cell r="B438" t="str">
            <v>CENTRO DE COSTO NO EXISTE!!!</v>
          </cell>
        </row>
        <row r="439">
          <cell r="A439">
            <v>4411</v>
          </cell>
          <cell r="B439" t="str">
            <v>SECCION ANALISIS FACTURACION</v>
          </cell>
        </row>
        <row r="440">
          <cell r="A440">
            <v>4412</v>
          </cell>
          <cell r="B440" t="str">
            <v>SECCION CONTROL FACTURACION</v>
          </cell>
        </row>
        <row r="441">
          <cell r="A441">
            <v>4413</v>
          </cell>
          <cell r="B441" t="str">
            <v>SECCION LECTURA Y REPARTICION</v>
          </cell>
        </row>
        <row r="442">
          <cell r="A442">
            <v>4414</v>
          </cell>
          <cell r="B442" t="str">
            <v>CENTRO DE COSTO NO EXISTE!!!</v>
          </cell>
        </row>
        <row r="443">
          <cell r="A443">
            <v>4420</v>
          </cell>
          <cell r="B443" t="str">
            <v>DEPTO. ATENCION AL CLIENTE</v>
          </cell>
        </row>
        <row r="444">
          <cell r="A444">
            <v>4421</v>
          </cell>
          <cell r="B444" t="str">
            <v>SECCION EDUCACION AL CLIENTE</v>
          </cell>
        </row>
        <row r="445">
          <cell r="A445">
            <v>4422</v>
          </cell>
          <cell r="B445" t="str">
            <v>SEC RECLAMACIONES Y SOLICITUDES</v>
          </cell>
        </row>
        <row r="446">
          <cell r="A446">
            <v>4423</v>
          </cell>
          <cell r="B446" t="str">
            <v>SECCION GESTION CARTERA</v>
          </cell>
        </row>
        <row r="447">
          <cell r="A447">
            <v>4424</v>
          </cell>
          <cell r="B447" t="str">
            <v>CENTRO DE COSTO NO EXISTE!!!</v>
          </cell>
        </row>
        <row r="448">
          <cell r="A448">
            <v>4430</v>
          </cell>
          <cell r="B448" t="str">
            <v>DEPTO. OPERATIVO</v>
          </cell>
        </row>
        <row r="449">
          <cell r="A449">
            <v>4431</v>
          </cell>
          <cell r="B449" t="str">
            <v>SECCION CONTROL INSTALACIONES</v>
          </cell>
        </row>
        <row r="450">
          <cell r="A450">
            <v>4432</v>
          </cell>
          <cell r="B450" t="str">
            <v>SECCION CORTE Y RECONEXION</v>
          </cell>
        </row>
        <row r="451">
          <cell r="A451">
            <v>4433</v>
          </cell>
          <cell r="B451" t="str">
            <v>SECCION LECTURA Y REPARTICION</v>
          </cell>
        </row>
        <row r="452">
          <cell r="A452">
            <v>4434</v>
          </cell>
          <cell r="B452" t="str">
            <v>CENTRO DE COSTO NO EXISTE!!!</v>
          </cell>
        </row>
        <row r="453">
          <cell r="A453">
            <v>4435</v>
          </cell>
          <cell r="B453" t="str">
            <v>GRUPO TRANSPORTE</v>
          </cell>
        </row>
        <row r="454">
          <cell r="A454">
            <v>4436</v>
          </cell>
          <cell r="B454" t="str">
            <v>CENTRO DE COSTO NO EXISTE!!!</v>
          </cell>
        </row>
        <row r="455">
          <cell r="A455">
            <v>4500</v>
          </cell>
          <cell r="B455" t="str">
            <v>DIVISION PROGRAMACION FINANCIERA</v>
          </cell>
        </row>
        <row r="456">
          <cell r="A456">
            <v>4501</v>
          </cell>
          <cell r="B456" t="str">
            <v>UNID DE ANALISIS Y G FRA</v>
          </cell>
        </row>
        <row r="457">
          <cell r="A457">
            <v>4502</v>
          </cell>
          <cell r="B457" t="str">
            <v>GRUPO PRESUPUESTO</v>
          </cell>
        </row>
        <row r="458">
          <cell r="A458">
            <v>4503</v>
          </cell>
          <cell r="B458" t="str">
            <v>CENTRO DE COSTO NO EXISTE!!!</v>
          </cell>
        </row>
        <row r="459">
          <cell r="A459">
            <v>4510</v>
          </cell>
          <cell r="B459" t="str">
            <v>DEPTO FINANCIERO ACUED Y ALCANTARILLADO</v>
          </cell>
        </row>
        <row r="460">
          <cell r="A460">
            <v>4511</v>
          </cell>
          <cell r="B460" t="str">
            <v>CENTRO DE COSTO NO EXISTE!!!</v>
          </cell>
        </row>
        <row r="461">
          <cell r="A461">
            <v>4520</v>
          </cell>
          <cell r="B461" t="str">
            <v>DEPTO FINANCIERO GENERACION ENERGIA</v>
          </cell>
        </row>
        <row r="462">
          <cell r="A462">
            <v>4521</v>
          </cell>
          <cell r="B462" t="str">
            <v>CENTRO DE COSTO NO EXISTE!!!</v>
          </cell>
        </row>
        <row r="463">
          <cell r="A463">
            <v>4530</v>
          </cell>
          <cell r="B463" t="str">
            <v>DPTO FCIERO TELECOMUNICACIONES</v>
          </cell>
        </row>
        <row r="464">
          <cell r="A464">
            <v>4531</v>
          </cell>
          <cell r="B464" t="str">
            <v>CENTRO DE COSTO NO EXISTE!!!</v>
          </cell>
        </row>
        <row r="465">
          <cell r="A465">
            <v>4540</v>
          </cell>
          <cell r="B465" t="str">
            <v>DPTO PROGRAMACION Y CONTR. PPTAL</v>
          </cell>
        </row>
        <row r="466">
          <cell r="A466">
            <v>4541</v>
          </cell>
          <cell r="B466" t="str">
            <v>CENTRO DE COSTO NO EXISTE!!!</v>
          </cell>
        </row>
        <row r="467">
          <cell r="A467">
            <v>4550</v>
          </cell>
          <cell r="B467" t="str">
            <v>DEPTO, FCIERO DISTRIBUCION ENERGETICA</v>
          </cell>
        </row>
        <row r="468">
          <cell r="A468">
            <v>4551</v>
          </cell>
          <cell r="B468" t="str">
            <v>CENTRO DE COSTO NO EXISTE!!!</v>
          </cell>
        </row>
        <row r="469">
          <cell r="A469">
            <v>4600</v>
          </cell>
          <cell r="B469" t="str">
            <v>DIVISION COMERCIAL</v>
          </cell>
        </row>
        <row r="470">
          <cell r="A470">
            <v>4601</v>
          </cell>
          <cell r="B470" t="str">
            <v>CENTRO DE COSTO NO EXISTE!!!</v>
          </cell>
        </row>
        <row r="471">
          <cell r="A471">
            <v>4610</v>
          </cell>
          <cell r="B471" t="str">
            <v>DEPARTAMENTO COMPRAS NACIONALES</v>
          </cell>
        </row>
        <row r="472">
          <cell r="A472">
            <v>4611</v>
          </cell>
          <cell r="B472" t="str">
            <v>SECCIÓN COMPRAS INMEDIATAS</v>
          </cell>
        </row>
        <row r="473">
          <cell r="A473">
            <v>4612</v>
          </cell>
          <cell r="B473" t="str">
            <v>CENTRO DE COSTO NO EXISTE!!!</v>
          </cell>
        </row>
        <row r="474">
          <cell r="A474">
            <v>4620</v>
          </cell>
          <cell r="B474" t="str">
            <v>DEPARTAMENTO DE IMPORTACIONES</v>
          </cell>
        </row>
        <row r="475">
          <cell r="A475">
            <v>4621</v>
          </cell>
          <cell r="B475" t="str">
            <v>CENTRO DE COSTO NO EXISTE!!!</v>
          </cell>
        </row>
        <row r="476">
          <cell r="A476">
            <v>4700</v>
          </cell>
          <cell r="B476" t="str">
            <v>GERENCIA COMERCIAL</v>
          </cell>
        </row>
        <row r="477">
          <cell r="A477">
            <v>4701</v>
          </cell>
          <cell r="B477" t="str">
            <v>CENTRO DE COSTO NO EXISTE!!!</v>
          </cell>
        </row>
        <row r="478">
          <cell r="A478">
            <v>5000</v>
          </cell>
          <cell r="B478" t="str">
            <v>DIRECCIÓN  ADMINISTRATIVA</v>
          </cell>
        </row>
        <row r="479">
          <cell r="A479">
            <v>5001</v>
          </cell>
          <cell r="B479" t="str">
            <v>DIVISION ADMINISTRACION EDIFICIO</v>
          </cell>
        </row>
        <row r="480">
          <cell r="A480">
            <v>5002</v>
          </cell>
          <cell r="B480" t="str">
            <v>GRUPO GESTION ADMON. EDIFICIO EE.PP.M.</v>
          </cell>
        </row>
        <row r="481">
          <cell r="A481">
            <v>5003</v>
          </cell>
          <cell r="B481" t="str">
            <v>CENTRO DE COSTO NO EXISTE!!!</v>
          </cell>
        </row>
        <row r="482">
          <cell r="A482">
            <v>5020</v>
          </cell>
          <cell r="B482" t="str">
            <v>UNIDAD CONTROL ADMINISTRATIVO</v>
          </cell>
        </row>
        <row r="483">
          <cell r="A483">
            <v>5021</v>
          </cell>
          <cell r="B483" t="str">
            <v>GRUPO SERVICIOS DE TRANSPORTE</v>
          </cell>
        </row>
        <row r="484">
          <cell r="A484">
            <v>5022</v>
          </cell>
          <cell r="B484" t="str">
            <v>OFICINA DE QUEJAS</v>
          </cell>
        </row>
        <row r="485">
          <cell r="A485">
            <v>5025</v>
          </cell>
          <cell r="B485" t="str">
            <v>PROYECTO ABACO</v>
          </cell>
        </row>
        <row r="486">
          <cell r="A486">
            <v>5023</v>
          </cell>
          <cell r="B486" t="str">
            <v>CENTRO DE COSTO NO EXISTE!!!</v>
          </cell>
        </row>
        <row r="487">
          <cell r="A487">
            <v>5026</v>
          </cell>
          <cell r="B487" t="str">
            <v>P. U. C. Y AMBIENTAL</v>
          </cell>
        </row>
        <row r="488">
          <cell r="A488">
            <v>5027</v>
          </cell>
          <cell r="B488" t="str">
            <v>CENTRO DE COSTO NO EXISTE!!!</v>
          </cell>
        </row>
        <row r="489">
          <cell r="A489">
            <v>5040</v>
          </cell>
          <cell r="B489" t="str">
            <v>DEPARTAMENTO DE CONTROL Y VIGILANCIA</v>
          </cell>
        </row>
        <row r="490">
          <cell r="A490">
            <v>5041</v>
          </cell>
          <cell r="B490" t="str">
            <v>CENTRO DE COSTO NO EXISTE!!!</v>
          </cell>
        </row>
        <row r="491">
          <cell r="A491">
            <v>5050</v>
          </cell>
          <cell r="B491" t="str">
            <v>UNIDAD QUEJAS Y ORIENT USUARIO</v>
          </cell>
        </row>
        <row r="492">
          <cell r="A492">
            <v>5051</v>
          </cell>
          <cell r="B492" t="str">
            <v>CENTRO DE COSTO NO EXISTE!!!</v>
          </cell>
        </row>
        <row r="493">
          <cell r="A493">
            <v>5100</v>
          </cell>
          <cell r="B493" t="str">
            <v>DIRECCIÓN DE GESTION HUMANA</v>
          </cell>
        </row>
        <row r="494">
          <cell r="A494">
            <v>5101</v>
          </cell>
          <cell r="B494" t="str">
            <v>SECCION DE SELECCION</v>
          </cell>
        </row>
        <row r="495">
          <cell r="A495">
            <v>5102</v>
          </cell>
          <cell r="B495" t="str">
            <v>JUEGOS DEPORTIVOS Y RECREATIVOS</v>
          </cell>
        </row>
        <row r="496">
          <cell r="A496">
            <v>5103</v>
          </cell>
          <cell r="B496" t="str">
            <v>CENTRO DE COSTO NO EXISTE!!!</v>
          </cell>
        </row>
        <row r="497">
          <cell r="A497">
            <v>5110</v>
          </cell>
          <cell r="B497" t="str">
            <v>UNIDAD DE RELACIONES LABORALES</v>
          </cell>
        </row>
        <row r="498">
          <cell r="A498">
            <v>5111</v>
          </cell>
          <cell r="B498" t="str">
            <v>SECCION VIVIENDA Y EDUCACION</v>
          </cell>
        </row>
        <row r="499">
          <cell r="A499">
            <v>5112</v>
          </cell>
          <cell r="B499" t="str">
            <v>DEPTO NÓMINA Y SEGURIDAD SOCIAL</v>
          </cell>
        </row>
        <row r="500">
          <cell r="A500">
            <v>5113</v>
          </cell>
          <cell r="B500" t="str">
            <v>SECCION PENSIONES Y SEGURIDAD SOCIAL</v>
          </cell>
        </row>
        <row r="501">
          <cell r="A501">
            <v>5114</v>
          </cell>
          <cell r="B501" t="str">
            <v>DEPTO PROCESO DISCIPLINARIOS Y LEGALES</v>
          </cell>
        </row>
        <row r="502">
          <cell r="A502">
            <v>5115</v>
          </cell>
          <cell r="B502" t="str">
            <v>CENTRO DE COSTO NO EXISTE!!!</v>
          </cell>
        </row>
        <row r="503">
          <cell r="A503">
            <v>5120</v>
          </cell>
          <cell r="B503" t="str">
            <v>DEPARTAMENTO MEDICO</v>
          </cell>
        </row>
        <row r="504">
          <cell r="A504">
            <v>5121</v>
          </cell>
          <cell r="B504" t="str">
            <v>GRUPO SERVICIOS ODONTOLOGICOS</v>
          </cell>
        </row>
        <row r="505">
          <cell r="A505">
            <v>5122</v>
          </cell>
          <cell r="B505" t="str">
            <v>GRUPO SERV MEDICOS GDPE</v>
          </cell>
        </row>
        <row r="506">
          <cell r="A506">
            <v>5123</v>
          </cell>
          <cell r="B506" t="str">
            <v>GRUPO SERV MEDICOS GTPE</v>
          </cell>
        </row>
        <row r="507">
          <cell r="A507">
            <v>5124</v>
          </cell>
          <cell r="B507" t="str">
            <v>GRUPO SERV MEDICOS PLAYAS</v>
          </cell>
        </row>
        <row r="508">
          <cell r="A508">
            <v>5125</v>
          </cell>
          <cell r="B508" t="str">
            <v>GRUPO SERV MEDICOS PORCE II</v>
          </cell>
        </row>
        <row r="509">
          <cell r="A509">
            <v>5126</v>
          </cell>
          <cell r="B509" t="str">
            <v>LEY 100  DEPTO MEDICO</v>
          </cell>
        </row>
        <row r="510">
          <cell r="A510">
            <v>5127</v>
          </cell>
          <cell r="B510" t="str">
            <v>CENTRO DE COSTO NO EXISTE!!!</v>
          </cell>
        </row>
        <row r="511">
          <cell r="A511">
            <v>5130</v>
          </cell>
          <cell r="B511" t="str">
            <v>DEPTO DESARROLLO HUMANO</v>
          </cell>
        </row>
        <row r="512">
          <cell r="A512">
            <v>5131</v>
          </cell>
          <cell r="B512" t="str">
            <v>APRENDICES SENA</v>
          </cell>
        </row>
        <row r="513">
          <cell r="A513">
            <v>5132</v>
          </cell>
          <cell r="B513" t="str">
            <v>OFICINA PROGRAMAS ESPECIALES</v>
          </cell>
        </row>
        <row r="514">
          <cell r="A514">
            <v>5133</v>
          </cell>
          <cell r="B514" t="str">
            <v>OFICINA DE TRABAJO SOCIAL</v>
          </cell>
        </row>
        <row r="515">
          <cell r="A515">
            <v>5134</v>
          </cell>
          <cell r="B515" t="str">
            <v>OFICINA DE DEPORTES</v>
          </cell>
        </row>
        <row r="516">
          <cell r="A516">
            <v>5135</v>
          </cell>
          <cell r="B516" t="str">
            <v>CENTRO DE COSTO NO EXISTE!!!</v>
          </cell>
        </row>
        <row r="517">
          <cell r="A517">
            <v>5140</v>
          </cell>
          <cell r="B517" t="str">
            <v>DPTO DE SALUD Y SEGURIDAD INDUSTRIAL</v>
          </cell>
        </row>
        <row r="518">
          <cell r="A518">
            <v>5141</v>
          </cell>
          <cell r="B518" t="str">
            <v>CENTRO DE COSTO NO EXISTE!!!</v>
          </cell>
        </row>
        <row r="519">
          <cell r="A519">
            <v>5200</v>
          </cell>
          <cell r="B519" t="str">
            <v>DIVISION SERVICIOS GENERALES</v>
          </cell>
        </row>
        <row r="520">
          <cell r="A520">
            <v>5201</v>
          </cell>
          <cell r="B520" t="str">
            <v>CENTRO DE COSTO NO EXISTE!!!</v>
          </cell>
        </row>
        <row r="521">
          <cell r="A521">
            <v>5210</v>
          </cell>
          <cell r="B521" t="str">
            <v>DEPARTAMENTO TALLERES</v>
          </cell>
        </row>
        <row r="522">
          <cell r="A522">
            <v>5211</v>
          </cell>
          <cell r="B522" t="str">
            <v>SECCION AUTOMOTORES</v>
          </cell>
        </row>
        <row r="523">
          <cell r="A523">
            <v>5212</v>
          </cell>
          <cell r="B523" t="str">
            <v>SECCION DE MECANICA</v>
          </cell>
        </row>
        <row r="524">
          <cell r="A524">
            <v>5213</v>
          </cell>
          <cell r="B524" t="str">
            <v>CENTRO DE COSTO NO EXISTE!!!</v>
          </cell>
        </row>
        <row r="525">
          <cell r="A525">
            <v>5215</v>
          </cell>
          <cell r="B525" t="str">
            <v>ESTACION DE SERVICIO</v>
          </cell>
        </row>
        <row r="526">
          <cell r="A526">
            <v>5216</v>
          </cell>
          <cell r="B526" t="str">
            <v>CENTRO DE COSTO NO EXISTE!!!</v>
          </cell>
        </row>
        <row r="527">
          <cell r="A527">
            <v>5220</v>
          </cell>
          <cell r="B527" t="str">
            <v>DEPTO CONSTRUCCION Y ADMON EDIFICIOS</v>
          </cell>
        </row>
        <row r="528">
          <cell r="A528">
            <v>5221</v>
          </cell>
          <cell r="B528" t="str">
            <v>SOSTENIMIENTO EDIFICIOS</v>
          </cell>
        </row>
        <row r="529">
          <cell r="A529">
            <v>5222</v>
          </cell>
          <cell r="B529" t="str">
            <v>ADMINISTRACION EDIFICIOS</v>
          </cell>
        </row>
        <row r="530">
          <cell r="A530">
            <v>5223</v>
          </cell>
          <cell r="B530" t="str">
            <v>CENTRO DE COSTO NO EXISTE!!!</v>
          </cell>
        </row>
        <row r="531">
          <cell r="A531">
            <v>5230</v>
          </cell>
          <cell r="B531" t="str">
            <v>DEPARTAMENTO CONTROL DE CALIDAD</v>
          </cell>
        </row>
        <row r="532">
          <cell r="A532">
            <v>5231</v>
          </cell>
          <cell r="B532" t="str">
            <v>CENTRO DE COSTO NO EXISTE!!!</v>
          </cell>
        </row>
        <row r="533">
          <cell r="A533">
            <v>5300</v>
          </cell>
          <cell r="B533" t="str">
            <v>DIVISION ALMACENES</v>
          </cell>
        </row>
        <row r="534">
          <cell r="A534">
            <v>5301</v>
          </cell>
          <cell r="B534" t="str">
            <v>UNIDAD SISTEMA INVENTARIOS</v>
          </cell>
        </row>
        <row r="535">
          <cell r="A535">
            <v>5302</v>
          </cell>
          <cell r="B535" t="str">
            <v>UNIDAD DE TRANSPORTES</v>
          </cell>
        </row>
        <row r="536">
          <cell r="A536">
            <v>5304</v>
          </cell>
          <cell r="B536" t="str">
            <v>CENTRO DE COSTO NO EXISTE!!!</v>
          </cell>
        </row>
        <row r="537">
          <cell r="A537">
            <v>5310</v>
          </cell>
          <cell r="B537" t="str">
            <v>SECCION PROVEEDURIA</v>
          </cell>
        </row>
        <row r="538">
          <cell r="A538">
            <v>5311</v>
          </cell>
          <cell r="B538" t="str">
            <v>CENTRO DE COSTO NO EXISTE!!!</v>
          </cell>
        </row>
        <row r="539">
          <cell r="A539">
            <v>5320</v>
          </cell>
          <cell r="B539" t="str">
            <v>DEPARTAMENTO OPERATIVO ALMACENES</v>
          </cell>
        </row>
        <row r="540">
          <cell r="A540">
            <v>5321</v>
          </cell>
          <cell r="B540" t="str">
            <v>CENTRO DE COSTO NO EXISTE!!!</v>
          </cell>
        </row>
        <row r="541">
          <cell r="A541">
            <v>5350</v>
          </cell>
          <cell r="B541" t="str">
            <v>DEPARTAMENTO CONTROL ALMACENES</v>
          </cell>
        </row>
        <row r="542">
          <cell r="A542">
            <v>5351</v>
          </cell>
          <cell r="B542" t="str">
            <v>CENTRO DE COSTO NO EXISTE!!!</v>
          </cell>
        </row>
        <row r="543">
          <cell r="A543">
            <v>5510</v>
          </cell>
          <cell r="B543" t="str">
            <v>DEPARTAMENTO DE BIENES</v>
          </cell>
        </row>
        <row r="544">
          <cell r="A544">
            <v>5511</v>
          </cell>
          <cell r="B544" t="str">
            <v>MAYORIA GUATAPE</v>
          </cell>
        </row>
        <row r="545">
          <cell r="A545">
            <v>5512</v>
          </cell>
          <cell r="B545" t="str">
            <v>CENTRO DE COSTO NO EXISTE!!!</v>
          </cell>
        </row>
        <row r="546">
          <cell r="A546">
            <v>5600</v>
          </cell>
          <cell r="B546" t="str">
            <v>DIVISION ADMINISTRACION EDIFICIOS</v>
          </cell>
        </row>
        <row r="547">
          <cell r="A547">
            <v>5601</v>
          </cell>
          <cell r="B547" t="str">
            <v>CENTRO DE COSTO NO EXISTE!!!</v>
          </cell>
        </row>
        <row r="548">
          <cell r="A548">
            <v>5610</v>
          </cell>
          <cell r="B548" t="str">
            <v>DEPTO. CONSTRUCCION Y ADMON. EDIFICIOS</v>
          </cell>
        </row>
        <row r="549">
          <cell r="A549">
            <v>5611</v>
          </cell>
          <cell r="B549" t="str">
            <v>CENTRO DE COSTO NO EXISTE!!!</v>
          </cell>
        </row>
        <row r="550">
          <cell r="A550">
            <v>5620</v>
          </cell>
          <cell r="B550" t="str">
            <v>ADMON. EDIFICIO CIUDAD DE MEDELLIN</v>
          </cell>
        </row>
        <row r="551">
          <cell r="A551">
            <v>5621</v>
          </cell>
          <cell r="B551" t="str">
            <v>CENTRO DE COSTO NO EXISTE!!!</v>
          </cell>
        </row>
        <row r="552">
          <cell r="A552">
            <v>5700</v>
          </cell>
          <cell r="B552" t="str">
            <v>DIRECCIÓN GESTIÓN HUMANA</v>
          </cell>
        </row>
        <row r="553">
          <cell r="A553">
            <v>5701</v>
          </cell>
          <cell r="B553" t="str">
            <v>CENTRO DE COSTO NO EXISTE!!!</v>
          </cell>
        </row>
        <row r="554">
          <cell r="A554">
            <v>5800</v>
          </cell>
          <cell r="B554" t="str">
            <v>DIRECCIÓN ADMINISTRATIVA</v>
          </cell>
        </row>
        <row r="555">
          <cell r="A555">
            <v>5801</v>
          </cell>
          <cell r="B555" t="str">
            <v>CENTRO DE COSTO NO EXISTE!!!</v>
          </cell>
        </row>
        <row r="556">
          <cell r="A556">
            <v>5950</v>
          </cell>
          <cell r="B556" t="str">
            <v>EQUIPOS VIA RADIO RURAL INDIVIDUAL</v>
          </cell>
        </row>
        <row r="557">
          <cell r="A557">
            <v>5951</v>
          </cell>
          <cell r="B557" t="str">
            <v>BUSCAPERSONAS</v>
          </cell>
        </row>
        <row r="558">
          <cell r="A558">
            <v>5952</v>
          </cell>
          <cell r="B558" t="str">
            <v>EQUIPOS ABONADO FIJO</v>
          </cell>
        </row>
        <row r="559">
          <cell r="A559">
            <v>5953</v>
          </cell>
          <cell r="B559" t="str">
            <v>EQUIPOS MOVIL TRANSPORTABLE</v>
          </cell>
        </row>
        <row r="560">
          <cell r="A560">
            <v>5954</v>
          </cell>
          <cell r="B560" t="str">
            <v>EQUIPOS ABONADO MOVIL</v>
          </cell>
        </row>
        <row r="561">
          <cell r="A561">
            <v>5955</v>
          </cell>
          <cell r="B561" t="str">
            <v>EQUIPOS ABONADO PORTATIL</v>
          </cell>
        </row>
        <row r="562">
          <cell r="A562">
            <v>5956</v>
          </cell>
          <cell r="B562" t="str">
            <v>EQUIPOS CARGADOR MULTIPLE</v>
          </cell>
        </row>
        <row r="563">
          <cell r="A563">
            <v>5957</v>
          </cell>
          <cell r="B563" t="str">
            <v>EQUIPOS CARGADOR INDIVIDUAL</v>
          </cell>
        </row>
        <row r="564">
          <cell r="A564">
            <v>5958</v>
          </cell>
          <cell r="B564" t="str">
            <v>CENTRO DE COSTO NO EXISTE!!!</v>
          </cell>
        </row>
        <row r="565">
          <cell r="A565">
            <v>5959</v>
          </cell>
          <cell r="B565" t="str">
            <v>HERRAMIENTAS</v>
          </cell>
        </row>
        <row r="566">
          <cell r="A566">
            <v>5960</v>
          </cell>
          <cell r="B566" t="str">
            <v>MUEBLES Y EQUIPOS OFICINA</v>
          </cell>
        </row>
        <row r="567">
          <cell r="A567">
            <v>5961</v>
          </cell>
          <cell r="B567" t="str">
            <v>EQUIPOS INFORMÁTICA</v>
          </cell>
        </row>
        <row r="568">
          <cell r="A568">
            <v>5962</v>
          </cell>
          <cell r="B568" t="str">
            <v>EQUPOS MANTENIMIENTO</v>
          </cell>
        </row>
        <row r="569">
          <cell r="A569">
            <v>5963</v>
          </cell>
          <cell r="B569" t="str">
            <v>OTROS ACTIVOS</v>
          </cell>
        </row>
        <row r="570">
          <cell r="A570">
            <v>5964</v>
          </cell>
          <cell r="B570" t="str">
            <v>EDIFICIO EPM</v>
          </cell>
        </row>
        <row r="571">
          <cell r="A571">
            <v>5965</v>
          </cell>
          <cell r="B571" t="str">
            <v xml:space="preserve">CENTRO DE COSTO NO EXISTE!!! </v>
          </cell>
        </row>
        <row r="572">
          <cell r="A572">
            <v>5990</v>
          </cell>
          <cell r="B572" t="str">
            <v>OBLIGACIONES PENSIONALES</v>
          </cell>
        </row>
        <row r="573">
          <cell r="A573">
            <v>5991</v>
          </cell>
          <cell r="B573" t="str">
            <v xml:space="preserve">CENTRO DE COSTO NO EXISTE!!! </v>
          </cell>
        </row>
        <row r="574">
          <cell r="A574">
            <v>5998</v>
          </cell>
          <cell r="B574" t="str">
            <v>EROGACIONES NO CAPITALIZABLES</v>
          </cell>
        </row>
        <row r="575">
          <cell r="A575">
            <v>5999</v>
          </cell>
          <cell r="B575" t="str">
            <v>GASTOS GENERALES ADMINISTRACION</v>
          </cell>
        </row>
        <row r="576">
          <cell r="A576">
            <v>6000</v>
          </cell>
          <cell r="B576" t="str">
            <v>SECRETARIA GENERAL</v>
          </cell>
        </row>
        <row r="577">
          <cell r="A577">
            <v>6001</v>
          </cell>
          <cell r="B577" t="str">
            <v xml:space="preserve">CENTRO DE COSTO NO EXISTE!!! </v>
          </cell>
        </row>
        <row r="578">
          <cell r="A578">
            <v>6010</v>
          </cell>
          <cell r="B578" t="str">
            <v>DEPTO ADMINISTRACIÓN DE DOCUMENTOS</v>
          </cell>
        </row>
        <row r="579">
          <cell r="A579">
            <v>6011</v>
          </cell>
          <cell r="B579" t="str">
            <v>SECCION ARCHIVO GENERAL</v>
          </cell>
        </row>
        <row r="580">
          <cell r="A580">
            <v>6012</v>
          </cell>
          <cell r="B580" t="str">
            <v>SECCION SERVICIOS DE DOCUMENTOS</v>
          </cell>
        </row>
        <row r="581">
          <cell r="A581">
            <v>6013</v>
          </cell>
          <cell r="B581" t="str">
            <v>SECCION BIBLIOTECA</v>
          </cell>
        </row>
        <row r="582">
          <cell r="A582">
            <v>6014</v>
          </cell>
          <cell r="B582" t="str">
            <v xml:space="preserve">CENTRO DE COSTO NO EXISTE!!! </v>
          </cell>
        </row>
        <row r="583">
          <cell r="A583">
            <v>6015</v>
          </cell>
          <cell r="B583" t="str">
            <v>ARCHIVOS ESPECIALIZADOS</v>
          </cell>
        </row>
        <row r="584">
          <cell r="A584">
            <v>6016</v>
          </cell>
          <cell r="B584" t="str">
            <v xml:space="preserve">CENTRO DE COSTO NO EXISTE!!! </v>
          </cell>
        </row>
        <row r="585">
          <cell r="A585">
            <v>6100</v>
          </cell>
          <cell r="B585" t="str">
            <v>DIVISION JURIDICA</v>
          </cell>
        </row>
        <row r="586">
          <cell r="A586">
            <v>6101</v>
          </cell>
          <cell r="B586" t="str">
            <v xml:space="preserve">CENTRO DE COSTO NO EXISTE!!! </v>
          </cell>
        </row>
        <row r="587">
          <cell r="A587">
            <v>6110</v>
          </cell>
          <cell r="B587" t="str">
            <v>UNIDAD JURÍDICA AGUAS</v>
          </cell>
        </row>
        <row r="588">
          <cell r="A588">
            <v>6111</v>
          </cell>
          <cell r="B588" t="str">
            <v xml:space="preserve">CENTRO DE COSTO NO EXISTE!!! </v>
          </cell>
        </row>
        <row r="589">
          <cell r="A589">
            <v>6120</v>
          </cell>
          <cell r="B589" t="str">
            <v>UNIDAD JURIDICA GENERACION ENERGIA/AMBIENTAL</v>
          </cell>
        </row>
        <row r="590">
          <cell r="A590">
            <v>6121</v>
          </cell>
          <cell r="B590" t="str">
            <v xml:space="preserve">CENTRO DE COSTO NO EXISTE!!! </v>
          </cell>
        </row>
        <row r="591">
          <cell r="A591">
            <v>6130</v>
          </cell>
          <cell r="B591" t="str">
            <v>UNIDAD JURIDICA TELECOMUNICACIONES</v>
          </cell>
        </row>
        <row r="592">
          <cell r="A592">
            <v>6131</v>
          </cell>
          <cell r="B592" t="str">
            <v xml:space="preserve">CENTRO DE COSTO NO EXISTE!!! </v>
          </cell>
        </row>
        <row r="593">
          <cell r="A593">
            <v>6140</v>
          </cell>
          <cell r="B593" t="str">
            <v>UNIDAD JURIDICA APOYO OTRAS ÁREAS</v>
          </cell>
        </row>
        <row r="594">
          <cell r="A594">
            <v>6141</v>
          </cell>
          <cell r="B594" t="str">
            <v xml:space="preserve">CENTRO DE COSTO NO EXISTE!!! </v>
          </cell>
        </row>
        <row r="595">
          <cell r="A595">
            <v>6150</v>
          </cell>
          <cell r="B595" t="str">
            <v>UNIDAD JURIDICA BIENES INMUEBLES</v>
          </cell>
        </row>
        <row r="596">
          <cell r="A596">
            <v>6151</v>
          </cell>
          <cell r="B596" t="str">
            <v xml:space="preserve">CENTRO DE COSTO NO EXISTE!!! </v>
          </cell>
        </row>
        <row r="597">
          <cell r="A597">
            <v>6160</v>
          </cell>
          <cell r="B597" t="str">
            <v>UNIDAD JURÍDICA PROCESOS Y RECLAMACIONES</v>
          </cell>
        </row>
        <row r="598">
          <cell r="A598">
            <v>6161</v>
          </cell>
          <cell r="B598" t="str">
            <v xml:space="preserve">CENTRO DE COSTO NO EXISTE!!! </v>
          </cell>
        </row>
        <row r="599">
          <cell r="A599">
            <v>6170</v>
          </cell>
          <cell r="B599" t="str">
            <v>UNIDAD JURIDICA DISTRIBUCION ENERGIA</v>
          </cell>
        </row>
        <row r="600">
          <cell r="A600">
            <v>6171</v>
          </cell>
          <cell r="B600" t="str">
            <v>CENTRO DE COSTO NO EXISTE!!!</v>
          </cell>
        </row>
        <row r="601">
          <cell r="A601">
            <v>7000</v>
          </cell>
          <cell r="B601" t="str">
            <v>GERENCIA DISTRIBUCION ENERGIA</v>
          </cell>
        </row>
        <row r="602">
          <cell r="A602">
            <v>7001</v>
          </cell>
          <cell r="B602" t="str">
            <v xml:space="preserve">CENTRO DE COSTO NO EXISTE!!! </v>
          </cell>
        </row>
        <row r="603">
          <cell r="A603">
            <v>7002</v>
          </cell>
          <cell r="B603" t="str">
            <v>PLANEACION DISTRIBUCION ENERGIA</v>
          </cell>
        </row>
        <row r="604">
          <cell r="A604">
            <v>7003</v>
          </cell>
          <cell r="B604" t="str">
            <v>CENTRO DE COSTO NO EXISTE!!!</v>
          </cell>
        </row>
        <row r="605">
          <cell r="A605">
            <v>7010</v>
          </cell>
          <cell r="B605" t="str">
            <v>UNIDAD CAPACITACION ENERGIA</v>
          </cell>
        </row>
        <row r="606">
          <cell r="A606">
            <v>7011</v>
          </cell>
          <cell r="B606" t="str">
            <v>CENTRO DE COSTO NO EXISTE!!!</v>
          </cell>
        </row>
        <row r="607">
          <cell r="A607">
            <v>7020</v>
          </cell>
          <cell r="B607" t="str">
            <v>UNIDAD TRANSACCION ENERGIA</v>
          </cell>
        </row>
        <row r="608">
          <cell r="A608">
            <v>7021</v>
          </cell>
          <cell r="B608" t="str">
            <v>CENTRO DE COSTO NO EXISTE!!!</v>
          </cell>
        </row>
        <row r="609">
          <cell r="A609">
            <v>7030</v>
          </cell>
          <cell r="B609" t="str">
            <v>UNID. CONTROL OPERATIVO DISTRIBUCION</v>
          </cell>
        </row>
        <row r="610">
          <cell r="A610">
            <v>7031</v>
          </cell>
          <cell r="B610" t="str">
            <v>CENTRO DE COSTO NO EXISTE!!!</v>
          </cell>
        </row>
        <row r="611">
          <cell r="A611">
            <v>7100</v>
          </cell>
          <cell r="B611" t="str">
            <v>DIVISION TECNICA ENERGIA</v>
          </cell>
        </row>
        <row r="612">
          <cell r="A612">
            <v>7101</v>
          </cell>
          <cell r="B612" t="str">
            <v>UNIDAD PROGRAMACION Y CONTROL</v>
          </cell>
        </row>
        <row r="613">
          <cell r="A613">
            <v>7102</v>
          </cell>
          <cell r="B613" t="str">
            <v>CENTRO DE COSTO NO EXISTE!!!</v>
          </cell>
        </row>
        <row r="614">
          <cell r="A614">
            <v>7110</v>
          </cell>
          <cell r="B614" t="str">
            <v>DEPTO TECNICO SUBESTACIONES</v>
          </cell>
        </row>
        <row r="615">
          <cell r="A615">
            <v>7111</v>
          </cell>
          <cell r="B615" t="str">
            <v>GRUPO AUTOMATIZ DE LA DISTRIBUCION</v>
          </cell>
        </row>
        <row r="616">
          <cell r="A616">
            <v>7112</v>
          </cell>
          <cell r="B616" t="str">
            <v>CENTRO DE COSTO NO EXISTE!!!</v>
          </cell>
        </row>
        <row r="617">
          <cell r="A617">
            <v>7120</v>
          </cell>
          <cell r="B617" t="str">
            <v>DEPTO AUTOMATIZACION DE LA DISTRIBUCION</v>
          </cell>
        </row>
        <row r="618">
          <cell r="A618">
            <v>7121</v>
          </cell>
          <cell r="B618" t="str">
            <v>CENTRO DE COSTO NO EXISTE!!!</v>
          </cell>
        </row>
        <row r="619">
          <cell r="A619">
            <v>7130</v>
          </cell>
          <cell r="B619" t="str">
            <v>DEPTO TECNICO REDES Y LINEAS</v>
          </cell>
        </row>
        <row r="620">
          <cell r="A620">
            <v>7131</v>
          </cell>
          <cell r="B620" t="str">
            <v>CENTRO DE COSTO NO EXISTE!!!</v>
          </cell>
        </row>
        <row r="621">
          <cell r="A621">
            <v>7140</v>
          </cell>
          <cell r="B621" t="str">
            <v>DEPTO NORMALIZACION MATERIALES</v>
          </cell>
        </row>
        <row r="622">
          <cell r="A622">
            <v>7141</v>
          </cell>
          <cell r="B622" t="str">
            <v>CENTRO DE COSTO NO EXISTE!!!</v>
          </cell>
        </row>
        <row r="623">
          <cell r="A623">
            <v>7200</v>
          </cell>
          <cell r="B623" t="str">
            <v>SUBGERENCIA REDES DE TRANSMISIÓN</v>
          </cell>
        </row>
        <row r="624">
          <cell r="A624">
            <v>7201</v>
          </cell>
          <cell r="B624" t="str">
            <v>UNIDAD CONTROLES Y PROTECCIONES</v>
          </cell>
        </row>
        <row r="625">
          <cell r="A625">
            <v>7202</v>
          </cell>
          <cell r="B625" t="str">
            <v>CENTRO DE COSTO NO EXISTE!!!</v>
          </cell>
        </row>
        <row r="626">
          <cell r="A626">
            <v>7210</v>
          </cell>
          <cell r="B626" t="str">
            <v>DEPARTAMENTO MANTENIMIENTO LINEAS</v>
          </cell>
        </row>
        <row r="627">
          <cell r="A627">
            <v>7211</v>
          </cell>
          <cell r="B627" t="str">
            <v>CENTRO DE COSTO NO EXISTE!!!</v>
          </cell>
        </row>
        <row r="628">
          <cell r="A628">
            <v>7220</v>
          </cell>
          <cell r="B628" t="str">
            <v>DEPTO, MANTENIMIENTO SUBESTACIONES</v>
          </cell>
        </row>
        <row r="629">
          <cell r="A629">
            <v>7221</v>
          </cell>
          <cell r="B629" t="str">
            <v>CENTRO DE COSTO NO EXISTE!!!</v>
          </cell>
        </row>
        <row r="630">
          <cell r="A630">
            <v>7230</v>
          </cell>
          <cell r="B630" t="str">
            <v>DEPARTAMENTO OPERACION Y SOSTO SUBEST.</v>
          </cell>
        </row>
        <row r="631">
          <cell r="A631">
            <v>7231</v>
          </cell>
          <cell r="B631" t="str">
            <v>CENTRO DE COSTO NO EXISTE!!!</v>
          </cell>
        </row>
        <row r="632">
          <cell r="A632">
            <v>7240</v>
          </cell>
          <cell r="B632" t="str">
            <v>CENTRO REGIONAL DE DESPACHO</v>
          </cell>
        </row>
        <row r="633">
          <cell r="A633">
            <v>7241</v>
          </cell>
          <cell r="B633" t="str">
            <v>CENTRO DE COSTO NO EXISTE!!!</v>
          </cell>
        </row>
        <row r="634">
          <cell r="A634">
            <v>7250</v>
          </cell>
          <cell r="B634" t="str">
            <v>DEPTO. MANTTO. CENTRO DE CONTROL</v>
          </cell>
        </row>
        <row r="635">
          <cell r="A635">
            <v>7251</v>
          </cell>
          <cell r="B635" t="str">
            <v>CENTRO DE COSTO NO EXISTE!!!</v>
          </cell>
        </row>
        <row r="636">
          <cell r="A636">
            <v>7300</v>
          </cell>
          <cell r="B636" t="str">
            <v>SUBGERENCIA REDES DE  DISTRIBUCIÓN</v>
          </cell>
        </row>
        <row r="637">
          <cell r="A637">
            <v>7301</v>
          </cell>
          <cell r="B637" t="str">
            <v>UNIDAD OPERACIÓN Y CALIDAD</v>
          </cell>
        </row>
        <row r="638">
          <cell r="A638">
            <v>7302</v>
          </cell>
          <cell r="B638" t="str">
            <v>UNIDAD GESTION Y CONTRATACION</v>
          </cell>
        </row>
        <row r="639">
          <cell r="A639">
            <v>7303</v>
          </cell>
          <cell r="B639" t="str">
            <v>UNIDAD CENTRO INFORMACION REDES ENERGIA</v>
          </cell>
        </row>
        <row r="640">
          <cell r="A640">
            <v>7304</v>
          </cell>
          <cell r="B640" t="str">
            <v>CENTRO DE COSTO NO EXISTE!!!</v>
          </cell>
        </row>
        <row r="641">
          <cell r="A641">
            <v>7310</v>
          </cell>
          <cell r="B641" t="str">
            <v>ÁREA DISTRIBUCIÓN ELÉCTRICA NORTE</v>
          </cell>
        </row>
        <row r="642">
          <cell r="A642">
            <v>7311</v>
          </cell>
          <cell r="B642" t="str">
            <v>ATENCIÓN CLIENTES DISTRIBUCIÓN ELÉC. NORTE</v>
          </cell>
        </row>
        <row r="643">
          <cell r="A643">
            <v>7312</v>
          </cell>
          <cell r="B643" t="str">
            <v>PROYECTOS DISTRIBUCIÓN ELECTRICA NORTE</v>
          </cell>
        </row>
        <row r="644">
          <cell r="A644">
            <v>7313</v>
          </cell>
          <cell r="B644" t="str">
            <v>MTTO Y OPERACIÓN DISTRIBUC. ELECT. NORTE</v>
          </cell>
        </row>
        <row r="645">
          <cell r="A645">
            <v>7314</v>
          </cell>
          <cell r="B645" t="str">
            <v>CENTRO DE COSTO NO EXISTE!!!</v>
          </cell>
        </row>
        <row r="646">
          <cell r="A646">
            <v>7320</v>
          </cell>
          <cell r="B646" t="str">
            <v>ÁREA DISTRIBUCIÓN ELÉCTRICA SUR</v>
          </cell>
        </row>
        <row r="647">
          <cell r="A647">
            <v>7321</v>
          </cell>
          <cell r="B647" t="str">
            <v>ATENCIÓN CLIENTES DISTRIBUCIÓN ELÉC. SUR</v>
          </cell>
        </row>
        <row r="648">
          <cell r="A648">
            <v>7322</v>
          </cell>
          <cell r="B648" t="str">
            <v>PROYECTOS DISTRIBUCIÓN ELECTRICA SUR</v>
          </cell>
        </row>
        <row r="649">
          <cell r="A649">
            <v>7323</v>
          </cell>
          <cell r="B649" t="str">
            <v>MTTO Y OPERACIÓN DISTRIBUC. ELECT. SUR</v>
          </cell>
        </row>
        <row r="650">
          <cell r="A650">
            <v>7324</v>
          </cell>
          <cell r="B650" t="str">
            <v xml:space="preserve">CENTRO DE COSTO NO EXISTE!!! </v>
          </cell>
        </row>
        <row r="651">
          <cell r="A651">
            <v>7330</v>
          </cell>
          <cell r="B651" t="str">
            <v>ÁREA ALUMBRADO PÚBLICO</v>
          </cell>
        </row>
        <row r="652">
          <cell r="A652">
            <v>7331</v>
          </cell>
          <cell r="B652" t="str">
            <v>MANTENIMIENTO ALUMBRADO PÚBLICO</v>
          </cell>
        </row>
        <row r="653">
          <cell r="A653">
            <v>7332</v>
          </cell>
          <cell r="B653" t="str">
            <v>PROYECTOS ALUMBRADO PÚBLICO</v>
          </cell>
        </row>
        <row r="654">
          <cell r="A654">
            <v>7333</v>
          </cell>
          <cell r="B654" t="str">
            <v>ALUMBRADO NAVIDENO</v>
          </cell>
        </row>
        <row r="655">
          <cell r="A655">
            <v>7334</v>
          </cell>
          <cell r="B655" t="str">
            <v>CENTRO DE COSTO NO EXISTE!!!</v>
          </cell>
        </row>
        <row r="656">
          <cell r="A656">
            <v>7340</v>
          </cell>
          <cell r="B656" t="str">
            <v>DEPTO REDES ENERGIA ZONA CENTRALES</v>
          </cell>
        </row>
        <row r="657">
          <cell r="A657">
            <v>7341</v>
          </cell>
          <cell r="B657" t="str">
            <v>CENTRO DE COSTO NO EXISTE!!!</v>
          </cell>
        </row>
        <row r="658">
          <cell r="A658">
            <v>7350</v>
          </cell>
          <cell r="B658" t="str">
            <v>ÁREA DISTRIBUCIÓN ELÉCTRICA CENTRO</v>
          </cell>
        </row>
        <row r="659">
          <cell r="A659">
            <v>7351</v>
          </cell>
          <cell r="B659" t="str">
            <v>CENTRO DE COSTO NO EXISTE!!!</v>
          </cell>
        </row>
        <row r="660">
          <cell r="A660">
            <v>7360</v>
          </cell>
          <cell r="B660" t="str">
            <v>DEPTO MANTENIMIENTO EQUIPOS</v>
          </cell>
        </row>
        <row r="661">
          <cell r="A661">
            <v>7361</v>
          </cell>
          <cell r="B661" t="str">
            <v>CENTRO DE COSTO NO EXISTE!!!</v>
          </cell>
        </row>
        <row r="662">
          <cell r="A662">
            <v>7400</v>
          </cell>
          <cell r="B662" t="str">
            <v>DIVISIÓN CONSERVACIÓN Y CONTROL ENERGÍA</v>
          </cell>
        </row>
        <row r="663">
          <cell r="A663">
            <v>7401</v>
          </cell>
          <cell r="B663" t="str">
            <v>UNIDAD ANALISIS Y GESTIÓN ENERGETICA</v>
          </cell>
        </row>
        <row r="664">
          <cell r="A664">
            <v>7402</v>
          </cell>
          <cell r="B664" t="str">
            <v>CENTRO DE COSTO NO EXISTE!!!</v>
          </cell>
        </row>
        <row r="665">
          <cell r="A665">
            <v>7408</v>
          </cell>
          <cell r="B665" t="str">
            <v>AJUSTES POR INFLACIÓN SANEAMIENTO</v>
          </cell>
        </row>
        <row r="666">
          <cell r="A666">
            <v>7409</v>
          </cell>
          <cell r="B666" t="str">
            <v>CENTRO DE COSTO NO EXISTE!!!</v>
          </cell>
        </row>
        <row r="667">
          <cell r="A667">
            <v>7410</v>
          </cell>
          <cell r="B667" t="str">
            <v>DEPTO EQUIPOS DE MEDIDA</v>
          </cell>
        </row>
        <row r="668">
          <cell r="A668">
            <v>7411</v>
          </cell>
          <cell r="B668" t="str">
            <v>ESTUDIOS PLAN FUTURO ACTO</v>
          </cell>
        </row>
        <row r="669">
          <cell r="A669">
            <v>7412</v>
          </cell>
          <cell r="B669" t="str">
            <v>CENTRO DE COSTO NO EXISTE!!!</v>
          </cell>
        </row>
        <row r="670">
          <cell r="A670">
            <v>7420</v>
          </cell>
          <cell r="B670" t="str">
            <v>DEPTO CONTROL ENERGÍA</v>
          </cell>
        </row>
        <row r="671">
          <cell r="A671">
            <v>7421</v>
          </cell>
          <cell r="B671" t="str">
            <v>SECCION CONTROL PERDIDAS ENERGÍA</v>
          </cell>
        </row>
        <row r="672">
          <cell r="A672">
            <v>7422</v>
          </cell>
          <cell r="B672" t="str">
            <v>SECCION MEDICIÓN ENERGÍA</v>
          </cell>
        </row>
        <row r="673">
          <cell r="A673">
            <v>7423</v>
          </cell>
          <cell r="B673" t="str">
            <v>SECCIÓN LIQUIDACIÓN Y NOTIFICAC. SANCIONES</v>
          </cell>
        </row>
        <row r="674">
          <cell r="A674">
            <v>7424</v>
          </cell>
          <cell r="B674" t="str">
            <v>GRUPO HABILITACIÓN VIVIENDAS ENERGÍA</v>
          </cell>
        </row>
        <row r="675">
          <cell r="A675">
            <v>7425</v>
          </cell>
          <cell r="B675" t="str">
            <v>CENTRO DE COSTO NO EXISTE!!!</v>
          </cell>
        </row>
        <row r="676">
          <cell r="A676">
            <v>7430</v>
          </cell>
          <cell r="B676" t="str">
            <v>DEPTO INSTALACIONES Y PROYECTOS PARTICULARES</v>
          </cell>
        </row>
        <row r="677">
          <cell r="A677">
            <v>7431</v>
          </cell>
          <cell r="B677" t="str">
            <v>CENTRO DE COSTO NO EXISTE!!!</v>
          </cell>
        </row>
        <row r="678">
          <cell r="A678">
            <v>7440</v>
          </cell>
          <cell r="B678" t="str">
            <v>REORDENAMIENTO DE CIRCUITOS</v>
          </cell>
        </row>
        <row r="679">
          <cell r="A679">
            <v>7441</v>
          </cell>
          <cell r="B679" t="str">
            <v>MEJORAS SERVICIO EQUIPOS TTO.</v>
          </cell>
        </row>
        <row r="680">
          <cell r="A680">
            <v>7442</v>
          </cell>
          <cell r="B680" t="str">
            <v>TIERRAS PLAN DLLO SANEAM Y ACTO.</v>
          </cell>
        </row>
        <row r="681">
          <cell r="A681">
            <v>7443</v>
          </cell>
          <cell r="B681" t="str">
            <v>MEJORAS DEL SERV CAPT EQUIPO</v>
          </cell>
        </row>
        <row r="682">
          <cell r="A682">
            <v>7444</v>
          </cell>
          <cell r="B682" t="str">
            <v>CENTRO DE COSTO NO EXISTE!!!</v>
          </cell>
        </row>
        <row r="683">
          <cell r="A683">
            <v>7445</v>
          </cell>
          <cell r="B683" t="str">
            <v>REDES Y DOMICIL.HV. ACT.PLAN FUTURO</v>
          </cell>
        </row>
        <row r="684">
          <cell r="A684">
            <v>7446</v>
          </cell>
          <cell r="B684" t="str">
            <v>CENTRO DE COSTO NO EXISTE!!!</v>
          </cell>
        </row>
        <row r="685">
          <cell r="A685">
            <v>7450</v>
          </cell>
          <cell r="B685" t="str">
            <v>REDES ACUEDUCTO</v>
          </cell>
        </row>
        <row r="686">
          <cell r="A686">
            <v>7451</v>
          </cell>
          <cell r="B686" t="str">
            <v>CONTROL AGUA NO FACT.EQ.PLAN DLLO.</v>
          </cell>
        </row>
        <row r="687">
          <cell r="A687">
            <v>7452</v>
          </cell>
          <cell r="B687" t="str">
            <v>CONDUCCIONES OBRA CIVIL PLAN DLLO.</v>
          </cell>
        </row>
        <row r="688">
          <cell r="A688">
            <v>7453</v>
          </cell>
          <cell r="B688" t="str">
            <v>ACOMETIDAS OB CIV MEJ PL DLLO</v>
          </cell>
        </row>
        <row r="689">
          <cell r="A689">
            <v>7454</v>
          </cell>
          <cell r="B689" t="str">
            <v>CENTRO DE COSTO NO EXISTE!!!</v>
          </cell>
        </row>
        <row r="690">
          <cell r="A690">
            <v>7455</v>
          </cell>
          <cell r="B690" t="str">
            <v>TANQUES PLAN DLLO SANEAM ACTO</v>
          </cell>
        </row>
        <row r="691">
          <cell r="A691">
            <v>7456</v>
          </cell>
          <cell r="B691" t="str">
            <v>MEJORAS SERVICIO EQUIPOS DIST.</v>
          </cell>
        </row>
        <row r="692">
          <cell r="A692">
            <v>7457</v>
          </cell>
          <cell r="B692" t="str">
            <v>ESTACIONES DE BOMB PLAN DLLO EQUIPOS</v>
          </cell>
        </row>
        <row r="693">
          <cell r="A693">
            <v>7458</v>
          </cell>
          <cell r="B693" t="str">
            <v>ESTACIONES BOMBEO PLAN DLLO O.CIVIL</v>
          </cell>
        </row>
        <row r="694">
          <cell r="A694">
            <v>7459</v>
          </cell>
          <cell r="B694" t="str">
            <v>CENTRO DE COSTO NO EXISTE!!!</v>
          </cell>
        </row>
        <row r="695">
          <cell r="A695">
            <v>7463</v>
          </cell>
          <cell r="B695" t="str">
            <v>PAVIMENTOS ACTO PLAN SANEAMIENTO</v>
          </cell>
        </row>
        <row r="696">
          <cell r="A696">
            <v>7464</v>
          </cell>
          <cell r="B696" t="str">
            <v>CENTRO DE COSTO NO EXISTE!!!</v>
          </cell>
        </row>
        <row r="697">
          <cell r="A697">
            <v>7465</v>
          </cell>
          <cell r="B697" t="str">
            <v>INST Y CAMB MED PLAN DLLO SANEAMIENTO</v>
          </cell>
        </row>
        <row r="698">
          <cell r="A698">
            <v>7466</v>
          </cell>
          <cell r="B698" t="str">
            <v>REINSTAL Y RETIRO INSTALACIONES</v>
          </cell>
        </row>
        <row r="699">
          <cell r="A699">
            <v>7467</v>
          </cell>
          <cell r="B699" t="str">
            <v>CENTRO DE COSTO NO EXISTE!!!</v>
          </cell>
        </row>
        <row r="700">
          <cell r="A700">
            <v>7469</v>
          </cell>
          <cell r="B700" t="str">
            <v>ANTIC PL DLLO SANEAM RIO MEDELLIN</v>
          </cell>
        </row>
        <row r="701">
          <cell r="A701">
            <v>7470</v>
          </cell>
          <cell r="B701" t="str">
            <v>ING.PLAN DLLO.SANEAM.RIO MED.ACTO.</v>
          </cell>
        </row>
        <row r="702">
          <cell r="A702">
            <v>7471</v>
          </cell>
          <cell r="B702" t="str">
            <v>INTERV.PLAN DLLO.SANEAM.RIO.MEDELLIN</v>
          </cell>
        </row>
        <row r="703">
          <cell r="A703">
            <v>7472</v>
          </cell>
          <cell r="B703" t="str">
            <v>CENTRO DE COSTO NO EXISTE!!!</v>
          </cell>
        </row>
        <row r="704">
          <cell r="A704">
            <v>7473</v>
          </cell>
          <cell r="B704" t="str">
            <v>G FROS PL DLLO SANEAM RIO MEDELLIN</v>
          </cell>
        </row>
        <row r="705">
          <cell r="A705">
            <v>7474</v>
          </cell>
          <cell r="B705" t="str">
            <v>CENTRO DE COSTO NO EXISTE!!!</v>
          </cell>
        </row>
        <row r="706">
          <cell r="A706">
            <v>7475</v>
          </cell>
          <cell r="B706" t="str">
            <v>FLUCT TIPO DE CAMBIO ACUEDUCTO</v>
          </cell>
        </row>
        <row r="707">
          <cell r="A707">
            <v>7476</v>
          </cell>
          <cell r="B707" t="str">
            <v>CENTRO DE COSTO NO EXISTE!!!</v>
          </cell>
        </row>
        <row r="708">
          <cell r="A708">
            <v>7478</v>
          </cell>
          <cell r="B708" t="str">
            <v>AJ P INFL P DLLO SANEAM RIO MEDELLIN</v>
          </cell>
        </row>
        <row r="709">
          <cell r="A709">
            <v>7479</v>
          </cell>
          <cell r="B709" t="str">
            <v>CENTRO DE COSTO NO EXISTE!!!</v>
          </cell>
        </row>
        <row r="710">
          <cell r="A710">
            <v>7480</v>
          </cell>
          <cell r="B710" t="str">
            <v>CAP P DLLO SANEAM RIO MED Y ACTO</v>
          </cell>
        </row>
        <row r="711">
          <cell r="A711">
            <v>7481</v>
          </cell>
          <cell r="B711" t="str">
            <v>INFORMAT PLAN DLLO SANEAM R MEDELLIN</v>
          </cell>
        </row>
        <row r="712">
          <cell r="A712">
            <v>7482</v>
          </cell>
          <cell r="B712" t="str">
            <v>CENTROS DE OPERACION Y MANTTO</v>
          </cell>
        </row>
        <row r="713">
          <cell r="A713">
            <v>7483</v>
          </cell>
          <cell r="B713" t="str">
            <v>CENTRO DE COSTO NO EXISTE!!!</v>
          </cell>
        </row>
        <row r="714">
          <cell r="A714">
            <v>7499</v>
          </cell>
          <cell r="B714" t="str">
            <v>ANTICIPOS PROGRAMAS GENERALES</v>
          </cell>
        </row>
        <row r="715">
          <cell r="A715">
            <v>7500</v>
          </cell>
          <cell r="B715" t="str">
            <v>DIVISION COMERCIALIZACION ENERGIA</v>
          </cell>
        </row>
        <row r="716">
          <cell r="A716">
            <v>7501</v>
          </cell>
          <cell r="B716" t="str">
            <v>CENTRO DE COSTO NO EXISTE!!!</v>
          </cell>
        </row>
        <row r="717">
          <cell r="A717">
            <v>7511</v>
          </cell>
          <cell r="B717" t="str">
            <v>TANQUES GIRARDOTA</v>
          </cell>
        </row>
        <row r="718">
          <cell r="A718">
            <v>7512</v>
          </cell>
          <cell r="B718" t="str">
            <v>CENTRO DE COSTO NO EXISTE!!!</v>
          </cell>
        </row>
        <row r="719">
          <cell r="A719">
            <v>7520</v>
          </cell>
          <cell r="B719" t="str">
            <v>USO RACIONAL DE ENERGIA</v>
          </cell>
        </row>
        <row r="720">
          <cell r="A720">
            <v>7521</v>
          </cell>
          <cell r="B720" t="str">
            <v>CENTRO DE COSTO NO EXISTE!!!</v>
          </cell>
        </row>
        <row r="721">
          <cell r="A721">
            <v>7539</v>
          </cell>
          <cell r="B721" t="str">
            <v>ANTICIPOS FINDETER</v>
          </cell>
        </row>
        <row r="722">
          <cell r="A722">
            <v>7540</v>
          </cell>
          <cell r="B722" t="str">
            <v>CENTRO DE COSTO NO EXISTE!!!</v>
          </cell>
        </row>
        <row r="723">
          <cell r="A723">
            <v>7550</v>
          </cell>
          <cell r="B723" t="str">
            <v>REORDENAMIENTO DE CIRCUITOS PLAN FUTURO</v>
          </cell>
        </row>
        <row r="724">
          <cell r="A724">
            <v>7551</v>
          </cell>
          <cell r="B724" t="str">
            <v>CENTRO DE COSTO NO EXISTE!!!</v>
          </cell>
        </row>
        <row r="725">
          <cell r="A725">
            <v>7555</v>
          </cell>
          <cell r="B725" t="str">
            <v>SUMINISTRO EQUIPOS PLANTA TTO, PLAN BIENAL</v>
          </cell>
        </row>
        <row r="726">
          <cell r="A726">
            <v>7556</v>
          </cell>
          <cell r="B726" t="str">
            <v>CENTRO DE COSTO NO EXISTE!!!</v>
          </cell>
        </row>
        <row r="727">
          <cell r="A727">
            <v>7558</v>
          </cell>
          <cell r="B727" t="str">
            <v>AJ POR INFL PLAN BIENAL ACTO</v>
          </cell>
        </row>
        <row r="728">
          <cell r="A728">
            <v>7559</v>
          </cell>
          <cell r="B728" t="str">
            <v>CENTRO DE COSTO NO EXISTE!!!</v>
          </cell>
        </row>
        <row r="729">
          <cell r="A729">
            <v>7566</v>
          </cell>
          <cell r="B729" t="str">
            <v>EST DE BOMBEO PLAN BIENAL</v>
          </cell>
        </row>
        <row r="730">
          <cell r="A730">
            <v>7567</v>
          </cell>
          <cell r="B730" t="str">
            <v>CENTRO DE COSTO NO EXISTE!!!</v>
          </cell>
        </row>
        <row r="731">
          <cell r="A731">
            <v>7572</v>
          </cell>
          <cell r="B731" t="str">
            <v>CONSTRUCC.YCAMB.DOMICILIARI.ACTO.</v>
          </cell>
        </row>
        <row r="732">
          <cell r="A732">
            <v>7573</v>
          </cell>
          <cell r="B732" t="str">
            <v>CENTRO DE COSTO NO EXISTE!!!</v>
          </cell>
        </row>
        <row r="733">
          <cell r="A733">
            <v>7576</v>
          </cell>
          <cell r="B733" t="str">
            <v>CONSTRUCCION OBRAS PROG PERIUR</v>
          </cell>
        </row>
        <row r="734">
          <cell r="A734">
            <v>7577</v>
          </cell>
          <cell r="B734" t="str">
            <v>CONST NUEVAS REDES PLAN BIENAL</v>
          </cell>
        </row>
        <row r="735">
          <cell r="A735">
            <v>7578</v>
          </cell>
          <cell r="B735" t="str">
            <v>CENTRO DE COSTO NO EXISTE!!!</v>
          </cell>
        </row>
        <row r="736">
          <cell r="A736">
            <v>7579</v>
          </cell>
          <cell r="B736" t="str">
            <v>ING PL BIENAL ACTO</v>
          </cell>
        </row>
        <row r="737">
          <cell r="A737">
            <v>7580</v>
          </cell>
          <cell r="B737" t="str">
            <v>ESTUD Y DIS ACTO PL BIENAL</v>
          </cell>
        </row>
        <row r="738">
          <cell r="A738">
            <v>7581</v>
          </cell>
          <cell r="B738" t="str">
            <v>CENTRO DE COSTO NO EXISTE!!!</v>
          </cell>
        </row>
        <row r="739">
          <cell r="A739">
            <v>7588</v>
          </cell>
          <cell r="B739" t="str">
            <v>AJ POR INFL FINDETER HV</v>
          </cell>
        </row>
        <row r="740">
          <cell r="A740">
            <v>7589</v>
          </cell>
          <cell r="B740" t="str">
            <v>ANTICIPOS OTROS PROGRAMAS</v>
          </cell>
        </row>
        <row r="741">
          <cell r="A741">
            <v>7590</v>
          </cell>
          <cell r="B741" t="str">
            <v>CENTRO DE COSTO NO EXISTE!!!</v>
          </cell>
        </row>
        <row r="742">
          <cell r="A742">
            <v>7600</v>
          </cell>
          <cell r="B742" t="str">
            <v>DIVISION MONTAJES</v>
          </cell>
        </row>
        <row r="743">
          <cell r="A743">
            <v>7601</v>
          </cell>
          <cell r="B743" t="str">
            <v>GRUPO MONTAJE CENTRALES</v>
          </cell>
        </row>
        <row r="744">
          <cell r="A744">
            <v>7602</v>
          </cell>
          <cell r="B744" t="str">
            <v>GRUPO MONTAJE SUBESTACIONES</v>
          </cell>
        </row>
        <row r="745">
          <cell r="A745">
            <v>7603</v>
          </cell>
          <cell r="B745" t="str">
            <v>CENTRO DE COSTO NO EXISTE!!!</v>
          </cell>
        </row>
        <row r="746">
          <cell r="A746">
            <v>7606</v>
          </cell>
          <cell r="B746" t="str">
            <v>CONST COLECT INTERCEP PL BIENA</v>
          </cell>
        </row>
        <row r="747">
          <cell r="A747">
            <v>7607</v>
          </cell>
          <cell r="B747" t="str">
            <v>CENTRO DE COSTO NO EXISTE!!!</v>
          </cell>
        </row>
        <row r="748">
          <cell r="A748">
            <v>7608</v>
          </cell>
          <cell r="B748" t="str">
            <v>CONSTRUCCION OBRAS CONTROL VER</v>
          </cell>
        </row>
        <row r="749">
          <cell r="A749">
            <v>7609</v>
          </cell>
          <cell r="B749" t="str">
            <v>CENTRO DE COSTO NO EXISTE!!!</v>
          </cell>
        </row>
        <row r="750">
          <cell r="A750">
            <v>7610</v>
          </cell>
          <cell r="B750" t="str">
            <v>RECONST MASIVA RED ALC PL BIEN</v>
          </cell>
        </row>
        <row r="751">
          <cell r="A751">
            <v>7611</v>
          </cell>
          <cell r="B751" t="str">
            <v xml:space="preserve">CENTRO DE COSTO NO EXISTE!!! </v>
          </cell>
        </row>
        <row r="752">
          <cell r="A752">
            <v>7618</v>
          </cell>
          <cell r="B752" t="str">
            <v>CONST NUEV REDES ALC PLAN BIEN</v>
          </cell>
        </row>
        <row r="753">
          <cell r="A753">
            <v>7619</v>
          </cell>
          <cell r="B753" t="str">
            <v>CENTRO DE COSTO NO EXISTE!!!</v>
          </cell>
        </row>
        <row r="754">
          <cell r="A754">
            <v>7628</v>
          </cell>
          <cell r="B754" t="str">
            <v>AJ POR INFL PLAN BIENAL ALC</v>
          </cell>
        </row>
        <row r="755">
          <cell r="A755">
            <v>7629</v>
          </cell>
          <cell r="B755" t="str">
            <v>ING PL BIENAL ALC</v>
          </cell>
        </row>
        <row r="756">
          <cell r="A756">
            <v>7630</v>
          </cell>
          <cell r="B756" t="str">
            <v>EST Y DIS ALC PL BIENAL</v>
          </cell>
        </row>
        <row r="757">
          <cell r="A757">
            <v>7631</v>
          </cell>
          <cell r="B757" t="str">
            <v>INTERVENTORIA PLAN BIENAL ALC</v>
          </cell>
        </row>
        <row r="758">
          <cell r="A758">
            <v>7632</v>
          </cell>
          <cell r="B758" t="str">
            <v>CENTRO DE COSTO NO EXISTE!!!</v>
          </cell>
        </row>
        <row r="759">
          <cell r="A759">
            <v>7640</v>
          </cell>
          <cell r="B759" t="str">
            <v>EQUIPOS TELEMETRIA Y TELECONTR</v>
          </cell>
        </row>
        <row r="760">
          <cell r="A760">
            <v>7641</v>
          </cell>
          <cell r="B760" t="str">
            <v>CENTRO DE TELEMETRIA OBRA CIVI</v>
          </cell>
        </row>
        <row r="761">
          <cell r="A761">
            <v>7642</v>
          </cell>
          <cell r="B761" t="str">
            <v>CENTRO DE COSTO NO EXISTE!!!</v>
          </cell>
        </row>
        <row r="762">
          <cell r="A762">
            <v>7653</v>
          </cell>
          <cell r="B762" t="str">
            <v>PROG VEREDAS OTROS PROGRAMAS</v>
          </cell>
        </row>
        <row r="763">
          <cell r="A763">
            <v>7654</v>
          </cell>
          <cell r="B763" t="str">
            <v>CENTRO DE COSTO NO EXISTE!!!</v>
          </cell>
        </row>
        <row r="764">
          <cell r="A764">
            <v>7655</v>
          </cell>
          <cell r="B764" t="str">
            <v>REDES Y DOMIC H.V.</v>
          </cell>
        </row>
        <row r="765">
          <cell r="A765">
            <v>7656</v>
          </cell>
          <cell r="B765" t="str">
            <v>RECONST. REDES INVAL ACUEDUCTO</v>
          </cell>
        </row>
        <row r="766">
          <cell r="A766">
            <v>7657</v>
          </cell>
          <cell r="B766" t="str">
            <v>RECONST REDES OTROS PROG    .</v>
          </cell>
        </row>
        <row r="767">
          <cell r="A767">
            <v>7658</v>
          </cell>
          <cell r="B767" t="str">
            <v>ESTABIL. PRESA PIEDRAS BLANCAS</v>
          </cell>
        </row>
        <row r="768">
          <cell r="A768">
            <v>7659</v>
          </cell>
          <cell r="B768" t="str">
            <v>TANQUES OTROS PROGRAMAS</v>
          </cell>
        </row>
        <row r="769">
          <cell r="A769">
            <v>7660</v>
          </cell>
          <cell r="B769" t="str">
            <v>REFACCION INST. TRATAMIENTO</v>
          </cell>
        </row>
        <row r="770">
          <cell r="A770">
            <v>7661</v>
          </cell>
          <cell r="B770" t="str">
            <v>REFACCION INSTALAC CAPTACION</v>
          </cell>
        </row>
        <row r="771">
          <cell r="A771">
            <v>7662</v>
          </cell>
          <cell r="B771" t="str">
            <v>ACONDICIONAMIENTO INSTALACIONES CALDAS</v>
          </cell>
        </row>
        <row r="772">
          <cell r="A772">
            <v>7663</v>
          </cell>
          <cell r="B772" t="str">
            <v>REFACCION INST. DISTRIBUCION</v>
          </cell>
        </row>
        <row r="773">
          <cell r="A773">
            <v>7664</v>
          </cell>
          <cell r="B773" t="str">
            <v>ACONDICIONAMIENTO INSTALACIONES BARBOSA</v>
          </cell>
        </row>
        <row r="774">
          <cell r="A774">
            <v>7665</v>
          </cell>
          <cell r="B774" t="str">
            <v>CENTRO DE COSTO NO EXISTE!!!</v>
          </cell>
        </row>
        <row r="775">
          <cell r="A775">
            <v>7666</v>
          </cell>
          <cell r="B775" t="str">
            <v>REDES DE DISTRIBUCION ACUEDUCTO  OP</v>
          </cell>
        </row>
        <row r="776">
          <cell r="A776">
            <v>7667</v>
          </cell>
          <cell r="B776" t="str">
            <v>CONDUCCIONES E IMPULSACIONES</v>
          </cell>
        </row>
        <row r="777">
          <cell r="A777">
            <v>7668</v>
          </cell>
          <cell r="B777" t="str">
            <v>CENTRO DE COSTO NO EXISTE!!!</v>
          </cell>
        </row>
        <row r="778">
          <cell r="A778">
            <v>7669</v>
          </cell>
          <cell r="B778" t="str">
            <v>ANTICIPOS OTROS PROGRAMAS</v>
          </cell>
        </row>
        <row r="779">
          <cell r="A779">
            <v>7670</v>
          </cell>
          <cell r="B779" t="str">
            <v>VENTA AGUA CRUDA</v>
          </cell>
        </row>
        <row r="780">
          <cell r="A780">
            <v>7671</v>
          </cell>
          <cell r="B780" t="str">
            <v>CENTRO DE COSTO NO EXISTE!!!</v>
          </cell>
        </row>
        <row r="781">
          <cell r="A781">
            <v>7675</v>
          </cell>
          <cell r="B781" t="str">
            <v>OBRAS PROGRAMA PAAC OP</v>
          </cell>
        </row>
        <row r="782">
          <cell r="A782">
            <v>7676</v>
          </cell>
          <cell r="B782" t="str">
            <v>CENTRO DE COSTO NO EXISTE!!!</v>
          </cell>
        </row>
        <row r="783">
          <cell r="A783">
            <v>7678</v>
          </cell>
          <cell r="B783" t="str">
            <v>AJ POR INFL OTROS PROGRAMAS</v>
          </cell>
        </row>
        <row r="784">
          <cell r="A784">
            <v>7679</v>
          </cell>
          <cell r="B784" t="str">
            <v>ANTICIPOS PLAN BIENAL</v>
          </cell>
        </row>
        <row r="785">
          <cell r="A785">
            <v>7680</v>
          </cell>
          <cell r="B785" t="str">
            <v>CENTRO DE COSTO NO EXISTE!!!</v>
          </cell>
        </row>
        <row r="786">
          <cell r="A786">
            <v>7695</v>
          </cell>
          <cell r="B786" t="str">
            <v>MICROCENTRALES OBRA CIVIL</v>
          </cell>
        </row>
        <row r="787">
          <cell r="A787">
            <v>7696</v>
          </cell>
          <cell r="B787" t="str">
            <v>MICROCENTRALES EQUIPOS</v>
          </cell>
        </row>
        <row r="788">
          <cell r="A788">
            <v>7697</v>
          </cell>
          <cell r="B788" t="str">
            <v>INTERVENTORIA OTROS PROG ACTO</v>
          </cell>
        </row>
        <row r="789">
          <cell r="A789">
            <v>7698</v>
          </cell>
          <cell r="B789" t="str">
            <v>INGENIERIA OTROS PROGRAMAS ACU</v>
          </cell>
        </row>
        <row r="790">
          <cell r="A790">
            <v>7699</v>
          </cell>
          <cell r="B790" t="str">
            <v>CENTRO DE COSTO NO EXISTE!!!</v>
          </cell>
        </row>
        <row r="791">
          <cell r="A791">
            <v>7700</v>
          </cell>
          <cell r="B791" t="str">
            <v>DISE\O PLANTA DE TTO SAN FDO</v>
          </cell>
        </row>
        <row r="792">
          <cell r="A792">
            <v>7701</v>
          </cell>
          <cell r="B792" t="str">
            <v>CENTRO DE COSTO NO EXISTE!!!</v>
          </cell>
        </row>
        <row r="793">
          <cell r="A793">
            <v>7709</v>
          </cell>
          <cell r="B793" t="str">
            <v>GASTOS FROS FONADE PTA TTO SAN FDO</v>
          </cell>
        </row>
        <row r="794">
          <cell r="A794">
            <v>7710</v>
          </cell>
          <cell r="B794" t="str">
            <v>REUBICACION ASENT BELLO SANEAMIENTO</v>
          </cell>
        </row>
        <row r="795">
          <cell r="A795">
            <v>7711</v>
          </cell>
          <cell r="B795" t="str">
            <v>PREPARACION PL DLLO. DEL NORTE</v>
          </cell>
        </row>
        <row r="796">
          <cell r="A796">
            <v>7712</v>
          </cell>
          <cell r="B796" t="str">
            <v>CENTRO DE COSTO NO EXISTE!!!</v>
          </cell>
        </row>
        <row r="797">
          <cell r="A797">
            <v>7715</v>
          </cell>
          <cell r="B797" t="str">
            <v>OBRAS PROG PAAC ALCANTARILLADO</v>
          </cell>
        </row>
        <row r="798">
          <cell r="A798">
            <v>7716</v>
          </cell>
          <cell r="B798" t="str">
            <v>CENTRO DE COSTO NO EXISTE!!!</v>
          </cell>
        </row>
        <row r="799">
          <cell r="A799">
            <v>7721</v>
          </cell>
          <cell r="B799" t="str">
            <v>PLAN CORREGIMIENTO VEREDAS ALC</v>
          </cell>
        </row>
        <row r="800">
          <cell r="A800">
            <v>7722</v>
          </cell>
          <cell r="B800" t="str">
            <v>CENTRO DE COSTO NO EXISTE!!!</v>
          </cell>
        </row>
        <row r="801">
          <cell r="A801">
            <v>7745</v>
          </cell>
          <cell r="B801" t="str">
            <v>REDES Y DOMICILIARIAS HV. ALC</v>
          </cell>
        </row>
        <row r="802">
          <cell r="A802">
            <v>7746</v>
          </cell>
          <cell r="B802" t="str">
            <v>INTERCEPT PLAN DLLO SANEAM R MEDELLIN</v>
          </cell>
        </row>
        <row r="803">
          <cell r="A803">
            <v>7747</v>
          </cell>
          <cell r="B803" t="str">
            <v>COLECT PLAN DLLO SANEAM RIO MEDELLIN</v>
          </cell>
        </row>
        <row r="804">
          <cell r="A804">
            <v>7748</v>
          </cell>
          <cell r="B804" t="str">
            <v>AJ POR INFL FINDETER HV</v>
          </cell>
        </row>
        <row r="805">
          <cell r="A805">
            <v>7749</v>
          </cell>
          <cell r="B805" t="str">
            <v>CENTRO DE COSTO NO EXISTE!!!</v>
          </cell>
        </row>
        <row r="806">
          <cell r="A806">
            <v>7754</v>
          </cell>
          <cell r="B806" t="str">
            <v>CONST Y CAMB DOMIC Y ACOMETIDAS</v>
          </cell>
        </row>
        <row r="807">
          <cell r="A807">
            <v>7755</v>
          </cell>
          <cell r="B807" t="str">
            <v>CENTRO DE COSTO NO EXISTE!!!</v>
          </cell>
        </row>
        <row r="808">
          <cell r="A808">
            <v>7756</v>
          </cell>
          <cell r="B808" t="str">
            <v>CONST SUMIDEROS PLUVIALES</v>
          </cell>
        </row>
        <row r="809">
          <cell r="A809">
            <v>7757</v>
          </cell>
          <cell r="B809" t="str">
            <v>CENTRO DE COSTO NO EXISTE!!!</v>
          </cell>
        </row>
        <row r="810">
          <cell r="A810">
            <v>7758</v>
          </cell>
          <cell r="B810" t="str">
            <v>OBRAS CONTROL VERTIMIENTOS</v>
          </cell>
        </row>
        <row r="811">
          <cell r="A811">
            <v>7759</v>
          </cell>
          <cell r="B811" t="str">
            <v>CENTRO DE COSTO NO EXISTE!!!</v>
          </cell>
        </row>
        <row r="812">
          <cell r="A812">
            <v>7762</v>
          </cell>
          <cell r="B812" t="str">
            <v>OBRA CIVIL PLANTA TTO SAN FDO</v>
          </cell>
        </row>
        <row r="813">
          <cell r="A813">
            <v>7763</v>
          </cell>
          <cell r="B813" t="str">
            <v>EQUIPOS PLANTA TTO SAN FDO</v>
          </cell>
        </row>
        <row r="814">
          <cell r="A814">
            <v>7764</v>
          </cell>
          <cell r="B814" t="str">
            <v>TERRENOS PLANTA TTO. SAN FERNANDO</v>
          </cell>
        </row>
        <row r="815">
          <cell r="A815">
            <v>7765</v>
          </cell>
          <cell r="B815" t="str">
            <v>MONTAJE EQUIPOS PLANTA TTO SAN FDO.</v>
          </cell>
        </row>
        <row r="816">
          <cell r="A816">
            <v>7766</v>
          </cell>
          <cell r="B816" t="str">
            <v>TIERR Y SERVID COLECT PL EXP REP</v>
          </cell>
        </row>
        <row r="817">
          <cell r="A817">
            <v>7767</v>
          </cell>
          <cell r="B817" t="str">
            <v>CENTRO DE COSTO NO EXISTE!!!</v>
          </cell>
        </row>
        <row r="818">
          <cell r="A818">
            <v>7768</v>
          </cell>
          <cell r="B818" t="str">
            <v>AJ POR INFL OTROS PROGRAMAS</v>
          </cell>
        </row>
        <row r="819">
          <cell r="A819">
            <v>7769</v>
          </cell>
          <cell r="B819" t="str">
            <v>ANTICIPOS PLAN DLLO SANEAMIENTO</v>
          </cell>
        </row>
        <row r="820">
          <cell r="A820">
            <v>7770</v>
          </cell>
          <cell r="B820" t="str">
            <v>ING.PLAN DLLO.SANEAM.RIO MEDELLIN</v>
          </cell>
        </row>
        <row r="821">
          <cell r="A821">
            <v>7771</v>
          </cell>
          <cell r="B821" t="str">
            <v>INTERV. PLAN SANEAM.RIO MEDELLIN</v>
          </cell>
        </row>
        <row r="822">
          <cell r="A822">
            <v>7772</v>
          </cell>
          <cell r="B822" t="str">
            <v>CENTRO DE COSTO NO EXISTE!!!</v>
          </cell>
        </row>
        <row r="823">
          <cell r="A823">
            <v>7773</v>
          </cell>
          <cell r="B823" t="str">
            <v>GTOS FROS PLAN DLLO SANEAMIENTO</v>
          </cell>
        </row>
        <row r="824">
          <cell r="A824">
            <v>7774</v>
          </cell>
          <cell r="B824" t="str">
            <v>CENTRO DE COSTO NO EXISTE!!!</v>
          </cell>
        </row>
        <row r="825">
          <cell r="A825">
            <v>7775</v>
          </cell>
          <cell r="B825" t="str">
            <v>FLUCT TIPO DE CAMBIO ALCANTARILLADO</v>
          </cell>
        </row>
        <row r="826">
          <cell r="A826">
            <v>7776</v>
          </cell>
          <cell r="B826" t="str">
            <v>REPOSICION COLECTORES</v>
          </cell>
        </row>
        <row r="827">
          <cell r="A827">
            <v>7777</v>
          </cell>
          <cell r="B827" t="str">
            <v>CENTRO DE COSTO NO EXISTE!!!</v>
          </cell>
        </row>
        <row r="828">
          <cell r="A828">
            <v>7778</v>
          </cell>
          <cell r="B828" t="str">
            <v>CONST COLECTORES OTROS PROGRAMAS</v>
          </cell>
        </row>
        <row r="829">
          <cell r="A829">
            <v>7779</v>
          </cell>
          <cell r="B829" t="str">
            <v>CENTRO DE COSTO NO EXISTE!!!</v>
          </cell>
        </row>
        <row r="830">
          <cell r="A830">
            <v>7783</v>
          </cell>
          <cell r="B830" t="str">
            <v>PROGRAMA PERIURBANO OTROS PROGRAMAS</v>
          </cell>
        </row>
        <row r="831">
          <cell r="A831">
            <v>7784</v>
          </cell>
          <cell r="B831" t="str">
            <v>CENTRO DE COSTO NO EXISTE!!!</v>
          </cell>
        </row>
        <row r="832">
          <cell r="A832">
            <v>7786</v>
          </cell>
          <cell r="B832" t="str">
            <v>RECONST.REDES INVAL ALCANTARILLADO</v>
          </cell>
        </row>
        <row r="833">
          <cell r="A833">
            <v>7787</v>
          </cell>
          <cell r="B833" t="str">
            <v>REPOSICION REDES ALCANTARILLADO</v>
          </cell>
        </row>
        <row r="834">
          <cell r="A834">
            <v>7788</v>
          </cell>
          <cell r="B834" t="str">
            <v>INGENIERIA OTROS PROGRAMAS ALCDO.</v>
          </cell>
        </row>
        <row r="835">
          <cell r="A835">
            <v>7789</v>
          </cell>
          <cell r="B835" t="str">
            <v>CENTRO DE COSTO NO EXISTE!!!</v>
          </cell>
        </row>
        <row r="836">
          <cell r="A836">
            <v>7802</v>
          </cell>
          <cell r="B836" t="str">
            <v>RED PRIMARIA REPOSICIÓN</v>
          </cell>
        </row>
        <row r="837">
          <cell r="A837">
            <v>7803</v>
          </cell>
          <cell r="B837" t="str">
            <v>CENTRO DE COSTO NO EXISTE!!!</v>
          </cell>
        </row>
        <row r="838">
          <cell r="A838">
            <v>7804</v>
          </cell>
          <cell r="B838" t="str">
            <v>RED SECUNDARIA REPOSICION</v>
          </cell>
        </row>
        <row r="839">
          <cell r="A839">
            <v>7805</v>
          </cell>
          <cell r="B839" t="str">
            <v>CENTRO DE COSTO NO EXISTE!!!</v>
          </cell>
        </row>
        <row r="840">
          <cell r="A840">
            <v>7807</v>
          </cell>
          <cell r="B840" t="str">
            <v>PROYECTO CENTRO</v>
          </cell>
        </row>
        <row r="841">
          <cell r="A841">
            <v>7808</v>
          </cell>
          <cell r="B841" t="str">
            <v>EQUIPOS RED DE ACCESO</v>
          </cell>
        </row>
        <row r="842">
          <cell r="A842">
            <v>7809</v>
          </cell>
          <cell r="B842" t="str">
            <v>PROYECTO TELEVISION POR CABLE</v>
          </cell>
        </row>
        <row r="843">
          <cell r="A843">
            <v>7810</v>
          </cell>
          <cell r="B843" t="str">
            <v>RED PRIMARIA PLAN 95-99</v>
          </cell>
        </row>
        <row r="844">
          <cell r="A844">
            <v>7811</v>
          </cell>
          <cell r="B844" t="str">
            <v>CENTRO DE COSTO NO EXISTE!!!</v>
          </cell>
        </row>
        <row r="845">
          <cell r="A845">
            <v>7812</v>
          </cell>
          <cell r="B845" t="str">
            <v>RED SECUNDARIA PLAN 95-99</v>
          </cell>
        </row>
        <row r="846">
          <cell r="A846">
            <v>7813</v>
          </cell>
          <cell r="B846" t="str">
            <v>CENTRO DE COSTO NO EXISTE!!!</v>
          </cell>
        </row>
        <row r="847">
          <cell r="A847">
            <v>7814</v>
          </cell>
          <cell r="B847" t="str">
            <v>RED CANALIZACIONES PLAN 95-99</v>
          </cell>
        </row>
        <row r="848">
          <cell r="A848">
            <v>7815</v>
          </cell>
          <cell r="B848" t="str">
            <v>CENTRO DE COSTO NO EXISTE!!!</v>
          </cell>
        </row>
        <row r="849">
          <cell r="A849">
            <v>7816</v>
          </cell>
          <cell r="B849" t="str">
            <v>PRESURIZACION</v>
          </cell>
        </row>
        <row r="850">
          <cell r="A850">
            <v>7817</v>
          </cell>
          <cell r="B850" t="str">
            <v>SISTEMATIZACION DANOS P.95-99</v>
          </cell>
        </row>
        <row r="851">
          <cell r="A851">
            <v>7818</v>
          </cell>
          <cell r="B851" t="str">
            <v>PLAN DE CONTINGENCIAS</v>
          </cell>
        </row>
        <row r="852">
          <cell r="A852">
            <v>7819</v>
          </cell>
          <cell r="B852" t="str">
            <v>DESPACHO CUADRILLAS P.95-99</v>
          </cell>
        </row>
        <row r="853">
          <cell r="A853">
            <v>7820</v>
          </cell>
          <cell r="B853" t="str">
            <v>LINEA ABONADOS PLAN 95-99</v>
          </cell>
        </row>
        <row r="854">
          <cell r="A854">
            <v>7821</v>
          </cell>
          <cell r="B854" t="str">
            <v>LINEA ABONADOS ORIENTE</v>
          </cell>
        </row>
        <row r="855">
          <cell r="A855">
            <v>7822</v>
          </cell>
          <cell r="B855" t="str">
            <v>TELS PUBLICOS SIN COBRO</v>
          </cell>
        </row>
        <row r="856">
          <cell r="A856">
            <v>7823</v>
          </cell>
          <cell r="B856" t="str">
            <v>CENTRO DE COSTO NO EXISTE!!!</v>
          </cell>
        </row>
        <row r="857">
          <cell r="A857">
            <v>7824</v>
          </cell>
          <cell r="B857" t="str">
            <v>TELS PUBLICOS CON COBRO</v>
          </cell>
        </row>
        <row r="858">
          <cell r="A858">
            <v>7825</v>
          </cell>
          <cell r="B858" t="str">
            <v>CENTRO DE COSTO NO EXISTE!!!</v>
          </cell>
        </row>
        <row r="859">
          <cell r="A859">
            <v>7826</v>
          </cell>
          <cell r="B859" t="str">
            <v>DESPACHO DE CUADRILLAS ORIENTE</v>
          </cell>
        </row>
        <row r="860">
          <cell r="A860">
            <v>7827</v>
          </cell>
          <cell r="B860" t="str">
            <v>COMUNICACION VIA RADIO</v>
          </cell>
        </row>
        <row r="861">
          <cell r="A861">
            <v>7828</v>
          </cell>
          <cell r="B861" t="str">
            <v>CAMBIOS RED PRIM Y SECUN P 95-99</v>
          </cell>
        </row>
        <row r="862">
          <cell r="A862">
            <v>7829</v>
          </cell>
          <cell r="B862" t="str">
            <v>CENTRO DE COSTO NO EXISTE!!!</v>
          </cell>
        </row>
        <row r="863">
          <cell r="A863">
            <v>7830</v>
          </cell>
          <cell r="B863" t="str">
            <v>AJ X INFL VIA RADIO CONVENCIONAL</v>
          </cell>
        </row>
        <row r="864">
          <cell r="A864">
            <v>7831</v>
          </cell>
          <cell r="B864" t="str">
            <v>CENTRO DE COSTO NO EXISTE!!!</v>
          </cell>
        </row>
        <row r="865">
          <cell r="A865">
            <v>7839</v>
          </cell>
          <cell r="B865" t="str">
            <v>ANTICIPOS PLAN MAESTRO DE INF.</v>
          </cell>
        </row>
        <row r="866">
          <cell r="A866">
            <v>7840</v>
          </cell>
          <cell r="B866" t="str">
            <v>CENTRO DE COSTO NO EXISTE!!!</v>
          </cell>
        </row>
        <row r="867">
          <cell r="A867">
            <v>7846</v>
          </cell>
          <cell r="B867" t="str">
            <v>AJ POR INFL OTROS PROGRAMAS</v>
          </cell>
        </row>
        <row r="868">
          <cell r="A868">
            <v>7847</v>
          </cell>
          <cell r="B868" t="str">
            <v>CENTRO DE COSTO NO EXISTE!!!</v>
          </cell>
        </row>
        <row r="869">
          <cell r="A869">
            <v>7869</v>
          </cell>
          <cell r="B869" t="str">
            <v>ANTICIPOS PROGRAMAS ESPECIALES</v>
          </cell>
        </row>
        <row r="870">
          <cell r="A870">
            <v>7870</v>
          </cell>
          <cell r="B870" t="str">
            <v>CENTRO DE COSTO NO EXISTE!!!</v>
          </cell>
        </row>
        <row r="871">
          <cell r="A871">
            <v>7891</v>
          </cell>
          <cell r="B871" t="str">
            <v>CORREO DE VOZ</v>
          </cell>
        </row>
        <row r="872">
          <cell r="A872">
            <v>7892</v>
          </cell>
          <cell r="B872" t="str">
            <v>LARGA DISTANCIA</v>
          </cell>
        </row>
        <row r="873">
          <cell r="A873">
            <v>7893</v>
          </cell>
          <cell r="B873" t="str">
            <v>TRUNKING NACIONAL</v>
          </cell>
        </row>
        <row r="874">
          <cell r="A874">
            <v>7894</v>
          </cell>
          <cell r="B874" t="str">
            <v>RED METROPOLITANA DE DATOS</v>
          </cell>
        </row>
        <row r="875">
          <cell r="A875">
            <v>7895</v>
          </cell>
          <cell r="B875" t="str">
            <v>INTERNET</v>
          </cell>
        </row>
        <row r="876">
          <cell r="A876">
            <v>7896</v>
          </cell>
          <cell r="B876" t="str">
            <v>PROYECTO BOGOTA</v>
          </cell>
        </row>
        <row r="877">
          <cell r="A877">
            <v>7897</v>
          </cell>
          <cell r="B877" t="str">
            <v>PROYECTO RED FIBRA OPTICA TORRES ISA</v>
          </cell>
        </row>
        <row r="878">
          <cell r="A878">
            <v>7898</v>
          </cell>
          <cell r="B878" t="str">
            <v>CENTRO DE COSTO NO EXISTE!!!</v>
          </cell>
        </row>
        <row r="879">
          <cell r="A879">
            <v>7900</v>
          </cell>
          <cell r="B879" t="str">
            <v>LINEAS PLAN 95-99</v>
          </cell>
        </row>
        <row r="880">
          <cell r="A880">
            <v>7901</v>
          </cell>
          <cell r="B880" t="str">
            <v>TRANSMISION PLAN 95-99</v>
          </cell>
        </row>
        <row r="881">
          <cell r="A881">
            <v>7902</v>
          </cell>
          <cell r="B881" t="str">
            <v>RDSI PLAN 95-99</v>
          </cell>
        </row>
        <row r="882">
          <cell r="A882">
            <v>7903</v>
          </cell>
          <cell r="B882" t="str">
            <v>EDIFICIOS PLAN MERCADEO</v>
          </cell>
        </row>
        <row r="883">
          <cell r="A883">
            <v>7904</v>
          </cell>
          <cell r="B883" t="str">
            <v>REPUESTOS EQUIPOS PRUEBA Y GENERACION</v>
          </cell>
        </row>
        <row r="884">
          <cell r="A884">
            <v>7905</v>
          </cell>
          <cell r="B884" t="str">
            <v>CENTRO DE COSTO NO EXISTE!!!</v>
          </cell>
        </row>
        <row r="885">
          <cell r="A885">
            <v>7915</v>
          </cell>
          <cell r="B885" t="str">
            <v>CAPACITACION TELEFONOS</v>
          </cell>
        </row>
        <row r="886">
          <cell r="A886">
            <v>7916</v>
          </cell>
          <cell r="B886" t="str">
            <v>CENTRO DE COSTO NO EXISTE!!!</v>
          </cell>
        </row>
        <row r="887">
          <cell r="A887">
            <v>7917</v>
          </cell>
          <cell r="B887" t="str">
            <v>DESPACHO DE CUADRILLAS</v>
          </cell>
        </row>
        <row r="888">
          <cell r="A888">
            <v>7918</v>
          </cell>
          <cell r="B888" t="str">
            <v>CENTRO DE COSTO NO EXISTE!!!</v>
          </cell>
        </row>
        <row r="889">
          <cell r="A889">
            <v>7919</v>
          </cell>
          <cell r="B889" t="str">
            <v>ANTICIPO PROGRAMAS GENERALES</v>
          </cell>
        </row>
        <row r="890">
          <cell r="A890">
            <v>7920</v>
          </cell>
          <cell r="B890" t="str">
            <v>EDIFICIOS PLANTA INT P.95-99</v>
          </cell>
        </row>
        <row r="891">
          <cell r="A891">
            <v>7921</v>
          </cell>
          <cell r="B891" t="str">
            <v>CENTRO DE COSTO NO EXISTE!!!</v>
          </cell>
        </row>
        <row r="892">
          <cell r="A892">
            <v>7922</v>
          </cell>
          <cell r="B892" t="str">
            <v>INTERCON ENTRE CENTRALES P 95-99</v>
          </cell>
        </row>
        <row r="893">
          <cell r="A893">
            <v>7923</v>
          </cell>
          <cell r="B893" t="str">
            <v>GABINETES INTERRUPTORES P.95-99</v>
          </cell>
        </row>
        <row r="894">
          <cell r="A894">
            <v>7924</v>
          </cell>
          <cell r="B894" t="str">
            <v>AIRE ACONDICIONADO PLAN 95-99</v>
          </cell>
        </row>
        <row r="895">
          <cell r="A895">
            <v>7925</v>
          </cell>
          <cell r="B895" t="str">
            <v>CENTRO DE COSTO NO EXISTE!!!</v>
          </cell>
        </row>
        <row r="896">
          <cell r="A896">
            <v>7927</v>
          </cell>
          <cell r="B896" t="str">
            <v>EQUIPO FIJO ORIENTE</v>
          </cell>
        </row>
        <row r="897">
          <cell r="A897">
            <v>7928</v>
          </cell>
          <cell r="B897" t="str">
            <v>CENTRO DE COSTO NO EXISTE!!!</v>
          </cell>
        </row>
        <row r="898">
          <cell r="A898">
            <v>7929</v>
          </cell>
          <cell r="B898" t="str">
            <v>ANTICIPOS TELEF PLAN 95-99</v>
          </cell>
        </row>
        <row r="899">
          <cell r="A899">
            <v>7930</v>
          </cell>
          <cell r="B899" t="str">
            <v>PLAN REPOSICION LINEAS</v>
          </cell>
        </row>
        <row r="900">
          <cell r="A900">
            <v>7931</v>
          </cell>
          <cell r="B900" t="str">
            <v>EQUIPOS TRANSMISION 35000 LINEAS</v>
          </cell>
        </row>
        <row r="901">
          <cell r="A901">
            <v>7932</v>
          </cell>
          <cell r="B901" t="str">
            <v>EQUIPOS COMPUTACION 98000 LINEAS</v>
          </cell>
        </row>
        <row r="902">
          <cell r="A902">
            <v>7933</v>
          </cell>
          <cell r="B902" t="str">
            <v>EQUIPOS TRANSMISION 98000 LINEAS</v>
          </cell>
        </row>
        <row r="903">
          <cell r="A903">
            <v>7934</v>
          </cell>
          <cell r="B903" t="str">
            <v>OTROS PLAN REVISION 95-99</v>
          </cell>
        </row>
        <row r="904">
          <cell r="A904">
            <v>7935</v>
          </cell>
          <cell r="B904" t="str">
            <v>CONMUTACION ESTRATOS BAJOS 2A. LINEA</v>
          </cell>
        </row>
        <row r="905">
          <cell r="A905">
            <v>7936</v>
          </cell>
          <cell r="B905" t="str">
            <v>CENTRO DE COSTO NO EXISTE!!!</v>
          </cell>
        </row>
        <row r="906">
          <cell r="A906">
            <v>7939</v>
          </cell>
          <cell r="B906" t="str">
            <v>ANTICIPOS PLANTA GENERAL</v>
          </cell>
        </row>
        <row r="907">
          <cell r="A907">
            <v>7940</v>
          </cell>
          <cell r="B907" t="str">
            <v>CENTRO DE COSTO NO EXISTE!!!</v>
          </cell>
        </row>
        <row r="908">
          <cell r="A908">
            <v>7949</v>
          </cell>
          <cell r="B908" t="str">
            <v>ANTICIPOS TELEFONOS PLAN 90-94</v>
          </cell>
        </row>
        <row r="909">
          <cell r="A909">
            <v>7950</v>
          </cell>
          <cell r="B909" t="str">
            <v>CENTRO DE COSTO NO EXISTE!!!</v>
          </cell>
        </row>
        <row r="910">
          <cell r="A910">
            <v>7970</v>
          </cell>
          <cell r="B910" t="str">
            <v>INGENIERIA OTROS PROGRAMAS</v>
          </cell>
        </row>
        <row r="911">
          <cell r="A911">
            <v>7971</v>
          </cell>
          <cell r="B911" t="str">
            <v>INGENIERIA PLAN REPOSICION</v>
          </cell>
        </row>
        <row r="912">
          <cell r="A912">
            <v>7972</v>
          </cell>
          <cell r="B912" t="str">
            <v>GASTOS FROS. EXIMBANK PLAN 95-99</v>
          </cell>
        </row>
        <row r="913">
          <cell r="A913">
            <v>7973</v>
          </cell>
          <cell r="B913" t="str">
            <v>CENTRO DE COSTO NO EXISTE!!!</v>
          </cell>
        </row>
        <row r="914">
          <cell r="A914">
            <v>7975</v>
          </cell>
          <cell r="B914" t="str">
            <v>GASTOS FINANCIEROS PLESSEY</v>
          </cell>
        </row>
        <row r="915">
          <cell r="A915">
            <v>7976</v>
          </cell>
          <cell r="B915" t="str">
            <v>CENTRO DE COSTO NO EXISTE!!!</v>
          </cell>
        </row>
        <row r="916">
          <cell r="A916">
            <v>7979</v>
          </cell>
          <cell r="B916" t="str">
            <v>AJUSTES POR INFLACION ORIENTE</v>
          </cell>
        </row>
        <row r="917">
          <cell r="A917">
            <v>7980</v>
          </cell>
          <cell r="B917" t="str">
            <v>CENTRO DE COSTO NO EXISTE!!!</v>
          </cell>
        </row>
        <row r="918">
          <cell r="A918">
            <v>7981</v>
          </cell>
          <cell r="B918" t="str">
            <v>AJUSTE PRESTAMO EXIMBANK (189K)</v>
          </cell>
        </row>
        <row r="919">
          <cell r="A919">
            <v>7982</v>
          </cell>
          <cell r="B919" t="str">
            <v>CENTRO DE COSTO NO EXISTE!!!</v>
          </cell>
        </row>
        <row r="920">
          <cell r="A920">
            <v>7987</v>
          </cell>
          <cell r="B920" t="str">
            <v>AJUSTE PRESTAMO PLESSEY</v>
          </cell>
        </row>
        <row r="921">
          <cell r="A921">
            <v>7988</v>
          </cell>
          <cell r="B921" t="str">
            <v>CENTRO DE COSTO NO EXISTE!!!</v>
          </cell>
        </row>
        <row r="922">
          <cell r="A922">
            <v>7994</v>
          </cell>
          <cell r="B922" t="str">
            <v>INGENIERIA PLAN DE DESARROLLO 2000-2002</v>
          </cell>
        </row>
        <row r="923">
          <cell r="A923">
            <v>7995</v>
          </cell>
          <cell r="B923" t="str">
            <v>AJUSTE PTMO. C. ITOH (161K)</v>
          </cell>
        </row>
        <row r="924">
          <cell r="A924">
            <v>7996</v>
          </cell>
          <cell r="B924" t="str">
            <v>INGENIERIA PLAN 1995-1999</v>
          </cell>
        </row>
        <row r="925">
          <cell r="A925">
            <v>7997</v>
          </cell>
          <cell r="B925" t="str">
            <v>INGENIERIA PROYECTO ORIENTE</v>
          </cell>
        </row>
        <row r="926">
          <cell r="A926">
            <v>7998</v>
          </cell>
          <cell r="B926" t="str">
            <v>CENTRO DE COSTO NO EXISTE!!!</v>
          </cell>
        </row>
        <row r="927">
          <cell r="A927">
            <v>7999</v>
          </cell>
          <cell r="B927" t="str">
            <v>INGENIERIA TELEFONOS VIA RADIO</v>
          </cell>
        </row>
        <row r="928">
          <cell r="A928">
            <v>8000</v>
          </cell>
          <cell r="B928" t="str">
            <v>SUB O.C. CANALIZACIONES VARIAS</v>
          </cell>
        </row>
        <row r="929">
          <cell r="A929">
            <v>8001</v>
          </cell>
          <cell r="B929" t="str">
            <v>SUB O.C. VARIAS</v>
          </cell>
        </row>
        <row r="930">
          <cell r="A930">
            <v>8002</v>
          </cell>
          <cell r="B930" t="str">
            <v>SUB LA CABAÑA O. C. EXPANSION</v>
          </cell>
        </row>
        <row r="931">
          <cell r="A931">
            <v>8003</v>
          </cell>
          <cell r="B931" t="str">
            <v>SUB ITAGUI O. C. EXPANSION</v>
          </cell>
        </row>
        <row r="932">
          <cell r="A932">
            <v>8004</v>
          </cell>
          <cell r="B932" t="str">
            <v>SUB. YARUMAL II O.C. AMPLIACION</v>
          </cell>
        </row>
        <row r="933">
          <cell r="A933">
            <v>8005</v>
          </cell>
          <cell r="B933" t="str">
            <v>SUB. SAN ANTONIO OO. CC. AMPLIACION</v>
          </cell>
        </row>
        <row r="934">
          <cell r="A934">
            <v>8006</v>
          </cell>
          <cell r="B934" t="str">
            <v>SUB. RIONEGRO O.C. AMPLIACION</v>
          </cell>
        </row>
        <row r="935">
          <cell r="A935">
            <v>8007</v>
          </cell>
          <cell r="B935" t="str">
            <v>SUB. SANTA ROSA O.C. AMPLIACION</v>
          </cell>
        </row>
        <row r="936">
          <cell r="A936">
            <v>8008</v>
          </cell>
          <cell r="B936" t="str">
            <v>SUB. O.C. CANALIZACIONES ITAGUI</v>
          </cell>
        </row>
        <row r="937">
          <cell r="A937">
            <v>8009</v>
          </cell>
          <cell r="B937" t="str">
            <v>SUB. O.C. CANALIZACIONES CABA\A</v>
          </cell>
        </row>
        <row r="938">
          <cell r="A938">
            <v>8010</v>
          </cell>
          <cell r="B938" t="str">
            <v>SUB. O.C. CANALIZACIONES ORIENTE</v>
          </cell>
        </row>
        <row r="939">
          <cell r="A939">
            <v>8011</v>
          </cell>
          <cell r="B939" t="str">
            <v>EXPANSION REDES PRIMARIAS</v>
          </cell>
        </row>
        <row r="940">
          <cell r="A940">
            <v>8012</v>
          </cell>
          <cell r="B940" t="str">
            <v>REPOSICION REDES PRIMARIAS</v>
          </cell>
        </row>
        <row r="941">
          <cell r="A941">
            <v>8013</v>
          </cell>
          <cell r="B941" t="str">
            <v>RECTIFICACION REDES SECUNDARIAS</v>
          </cell>
        </row>
        <row r="942">
          <cell r="A942">
            <v>8014</v>
          </cell>
          <cell r="B942" t="str">
            <v>EST. REDES PRIMARIAS AISLAD.</v>
          </cell>
        </row>
        <row r="943">
          <cell r="A943">
            <v>8015</v>
          </cell>
          <cell r="B943" t="str">
            <v>CENTRO DE INFORMACION REDES</v>
          </cell>
        </row>
        <row r="944">
          <cell r="A944">
            <v>8016</v>
          </cell>
          <cell r="B944" t="str">
            <v>RECONSTRUCCION TRANSFORMADORES</v>
          </cell>
        </row>
        <row r="945">
          <cell r="A945">
            <v>8017</v>
          </cell>
          <cell r="B945" t="str">
            <v>AUTOMATIZACION DE LA DISTRIBUC</v>
          </cell>
        </row>
        <row r="946">
          <cell r="A946">
            <v>8018</v>
          </cell>
          <cell r="B946" t="str">
            <v>REDES OTRAS ENTIDADES</v>
          </cell>
        </row>
        <row r="947">
          <cell r="A947">
            <v>8019</v>
          </cell>
          <cell r="B947" t="str">
            <v>SUB. RIO CLARO 110KV EXPANSION</v>
          </cell>
        </row>
        <row r="948">
          <cell r="A948">
            <v>8020</v>
          </cell>
          <cell r="B948" t="str">
            <v>REDES SUBESTACION ORIENTE II</v>
          </cell>
        </row>
        <row r="949">
          <cell r="A949">
            <v>8021</v>
          </cell>
          <cell r="B949" t="str">
            <v>REDES SUB LA CABANA</v>
          </cell>
        </row>
        <row r="950">
          <cell r="A950">
            <v>8022</v>
          </cell>
          <cell r="B950" t="str">
            <v>REDES SUB. ITAGUI</v>
          </cell>
        </row>
        <row r="951">
          <cell r="A951">
            <v>8023</v>
          </cell>
          <cell r="B951" t="str">
            <v>CONTRATOS REDES ZONA SUR</v>
          </cell>
        </row>
        <row r="952">
          <cell r="A952">
            <v>8024</v>
          </cell>
          <cell r="B952" t="str">
            <v>CONTRATO RED AEREA</v>
          </cell>
        </row>
        <row r="953">
          <cell r="A953">
            <v>8025</v>
          </cell>
          <cell r="B953" t="str">
            <v>ESTUDIOS DISTRIBUCION ENERGIA</v>
          </cell>
        </row>
        <row r="954">
          <cell r="A954">
            <v>8026</v>
          </cell>
          <cell r="B954" t="str">
            <v>CONTRATOS REDES ZONA NORTE</v>
          </cell>
        </row>
        <row r="955">
          <cell r="A955">
            <v>8027</v>
          </cell>
          <cell r="B955" t="str">
            <v>SUB. RIO CLARO 110KV OC EXPANSION</v>
          </cell>
        </row>
        <row r="956">
          <cell r="A956">
            <v>8028</v>
          </cell>
          <cell r="B956" t="str">
            <v>SUB. RIONEGRO AMPLIACION</v>
          </cell>
        </row>
        <row r="957">
          <cell r="A957">
            <v>8029</v>
          </cell>
          <cell r="B957" t="str">
            <v>INGENIERIA DISTRIBUCION 95-2000</v>
          </cell>
        </row>
        <row r="958">
          <cell r="A958">
            <v>8030</v>
          </cell>
          <cell r="B958" t="str">
            <v>SUB. STA ROSA AMPLIACION</v>
          </cell>
        </row>
        <row r="959">
          <cell r="A959">
            <v>8031</v>
          </cell>
          <cell r="B959" t="str">
            <v>S/E SAN CRISTOBAL AMPLIACION</v>
          </cell>
        </row>
        <row r="960">
          <cell r="A960">
            <v>8032</v>
          </cell>
          <cell r="B960" t="str">
            <v>SUB YARUMAL AMPLIACION</v>
          </cell>
        </row>
        <row r="961">
          <cell r="A961">
            <v>8033</v>
          </cell>
          <cell r="B961" t="str">
            <v>SUB ITAGUI EXPANSION</v>
          </cell>
        </row>
        <row r="962">
          <cell r="A962">
            <v>8034</v>
          </cell>
          <cell r="B962" t="str">
            <v>SUB LA CABANA EXPANSION</v>
          </cell>
        </row>
        <row r="963">
          <cell r="A963">
            <v>8035</v>
          </cell>
          <cell r="B963" t="str">
            <v>SUB REP/RESP TRANSF POTENCIA</v>
          </cell>
        </row>
        <row r="964">
          <cell r="A964">
            <v>8036</v>
          </cell>
          <cell r="B964" t="str">
            <v>SUB REP/RESP INTERRUP SECCIONAD</v>
          </cell>
        </row>
        <row r="965">
          <cell r="A965">
            <v>8037</v>
          </cell>
          <cell r="B965" t="str">
            <v>SUB REP/RESP TRANSFORMAD MEDIDA</v>
          </cell>
        </row>
        <row r="966">
          <cell r="A966">
            <v>8038</v>
          </cell>
          <cell r="B966" t="str">
            <v>SUB REP/RESP PARARRAYOS</v>
          </cell>
        </row>
        <row r="967">
          <cell r="A967">
            <v>8039</v>
          </cell>
          <cell r="B967" t="str">
            <v>ANTICIPOS DISTRIBUCION 95 - 2000</v>
          </cell>
        </row>
        <row r="968">
          <cell r="A968">
            <v>8040</v>
          </cell>
          <cell r="B968" t="str">
            <v>SUB REFUERZO PROTECCIONES VARIAS</v>
          </cell>
        </row>
        <row r="969">
          <cell r="A969">
            <v>8041</v>
          </cell>
          <cell r="B969" t="str">
            <v>SUB REFUERZO PROTECC COMUNICAC.</v>
          </cell>
        </row>
        <row r="970">
          <cell r="A970">
            <v>8042</v>
          </cell>
          <cell r="B970" t="str">
            <v>SUB REP/RESP VARIAS</v>
          </cell>
        </row>
        <row r="971">
          <cell r="A971">
            <v>8043</v>
          </cell>
          <cell r="B971" t="str">
            <v>OBRAS CIVILES VARIAS PESD</v>
          </cell>
        </row>
        <row r="972">
          <cell r="A972">
            <v>8044</v>
          </cell>
          <cell r="B972" t="str">
            <v>SUBESTACION SANTA ANA</v>
          </cell>
        </row>
        <row r="973">
          <cell r="A973">
            <v>8045</v>
          </cell>
          <cell r="B973" t="str">
            <v>GASTOS FINANCIEROS DISTRIBUCION</v>
          </cell>
        </row>
        <row r="974">
          <cell r="A974">
            <v>8046</v>
          </cell>
          <cell r="B974" t="str">
            <v>EMPALME ZAMORA-CABANA-OCCIDENTE</v>
          </cell>
        </row>
        <row r="975">
          <cell r="A975">
            <v>8047</v>
          </cell>
          <cell r="B975" t="str">
            <v>EMPALME BELEN ITAGUI ANCON SUR</v>
          </cell>
        </row>
        <row r="976">
          <cell r="A976">
            <v>8048</v>
          </cell>
          <cell r="B976" t="str">
            <v>INTERCONEXION 110 KV SUB BELLO</v>
          </cell>
        </row>
        <row r="977">
          <cell r="A977">
            <v>8049</v>
          </cell>
          <cell r="B977" t="str">
            <v>AJ POR INFL PL EXP SUB DIST FUT</v>
          </cell>
        </row>
        <row r="978">
          <cell r="A978">
            <v>8050</v>
          </cell>
          <cell r="B978" t="str">
            <v>CENTRO DE COSTO NO EXISTE!!!</v>
          </cell>
        </row>
        <row r="979">
          <cell r="A979">
            <v>8051</v>
          </cell>
          <cell r="B979" t="str">
            <v>INVERSIONES ANALISIS TECNICO</v>
          </cell>
        </row>
        <row r="980">
          <cell r="A980">
            <v>8052</v>
          </cell>
          <cell r="B980" t="str">
            <v>INVERSIONES Y MEJORAS ZONA METROPOLITANA</v>
          </cell>
        </row>
        <row r="981">
          <cell r="A981">
            <v>8053</v>
          </cell>
          <cell r="B981" t="str">
            <v>INVERSIONES Y MEJORAS ZONA GUADALUPE</v>
          </cell>
        </row>
        <row r="982">
          <cell r="A982">
            <v>8054</v>
          </cell>
          <cell r="B982" t="str">
            <v>INVERSIONES Y MEJORAS ZONA GUATAPE</v>
          </cell>
        </row>
        <row r="983">
          <cell r="A983">
            <v>8055</v>
          </cell>
          <cell r="B983" t="str">
            <v>INVERSIONES Y MEJORAS SECCION PLAYAS</v>
          </cell>
        </row>
        <row r="984">
          <cell r="A984">
            <v>8056</v>
          </cell>
          <cell r="B984" t="str">
            <v>INVERSIONES OPERACIÓN CENTRO CONTROL</v>
          </cell>
        </row>
        <row r="985">
          <cell r="A985">
            <v>8057</v>
          </cell>
          <cell r="B985" t="str">
            <v>INVERSIONES MANTENIMIENTO CENTRO CONTROL</v>
          </cell>
        </row>
        <row r="986">
          <cell r="A986">
            <v>8058</v>
          </cell>
          <cell r="B986" t="str">
            <v>REHABILITACION CENTRAL GUATAPE</v>
          </cell>
        </row>
        <row r="987">
          <cell r="A987">
            <v>8059</v>
          </cell>
          <cell r="B987" t="str">
            <v>PROYECTOS COMUNICACIONES</v>
          </cell>
        </row>
        <row r="988">
          <cell r="A988">
            <v>8060</v>
          </cell>
          <cell r="B988" t="str">
            <v>CENTRO DE COSTO NO EXISTE!!!</v>
          </cell>
        </row>
        <row r="989">
          <cell r="A989">
            <v>8061</v>
          </cell>
          <cell r="B989" t="str">
            <v>EQUIPOS PROD ENERGIA FUTURO</v>
          </cell>
        </row>
        <row r="990">
          <cell r="A990">
            <v>8062</v>
          </cell>
          <cell r="B990" t="str">
            <v>REPOSIC EG TRON G1P 3 Y PB</v>
          </cell>
        </row>
        <row r="991">
          <cell r="A991">
            <v>8063</v>
          </cell>
          <cell r="B991" t="str">
            <v>MODERNIZACION GUATAPE</v>
          </cell>
        </row>
        <row r="992">
          <cell r="A992">
            <v>8064</v>
          </cell>
          <cell r="B992" t="str">
            <v>OBRAS VARIAS DIVISION TECNICA FUTURA</v>
          </cell>
        </row>
        <row r="993">
          <cell r="A993">
            <v>8065</v>
          </cell>
          <cell r="B993" t="str">
            <v>CENTRO DE COSTO NO EXISTE!!!</v>
          </cell>
        </row>
        <row r="994">
          <cell r="A994">
            <v>8066</v>
          </cell>
          <cell r="B994" t="str">
            <v>OBRAS VARIAS MINICENTRAL PAJARITO</v>
          </cell>
        </row>
        <row r="995">
          <cell r="A995">
            <v>8067</v>
          </cell>
          <cell r="B995" t="str">
            <v>OBRAS VARIANTE MINICENTRAL DOLORES</v>
          </cell>
        </row>
        <row r="996">
          <cell r="A996">
            <v>8068</v>
          </cell>
          <cell r="B996" t="str">
            <v>DISENO PAJARITO DOLORES</v>
          </cell>
        </row>
        <row r="997">
          <cell r="A997">
            <v>8069</v>
          </cell>
          <cell r="B997" t="str">
            <v>CENTRO DE COSTO NO EXISTE!!!</v>
          </cell>
        </row>
        <row r="998">
          <cell r="A998">
            <v>8071</v>
          </cell>
          <cell r="B998" t="str">
            <v>EQUIPOS MINICENTRAL PAJARITO</v>
          </cell>
        </row>
        <row r="999">
          <cell r="A999">
            <v>8072</v>
          </cell>
          <cell r="B999" t="str">
            <v>EQUIPOS MINICENTRAL DOLORES</v>
          </cell>
        </row>
        <row r="1000">
          <cell r="A1000">
            <v>8073</v>
          </cell>
          <cell r="B1000" t="str">
            <v>INTERVENTORIA PAJARITO DOLORES</v>
          </cell>
        </row>
        <row r="1001">
          <cell r="A1001">
            <v>8074</v>
          </cell>
          <cell r="B1001" t="str">
            <v>INGEN. Y ADMON. MINICENTRALES</v>
          </cell>
        </row>
        <row r="1002">
          <cell r="A1002">
            <v>8075</v>
          </cell>
          <cell r="B1002" t="str">
            <v>CENTRO DE COSTO NO EXISTE!!!</v>
          </cell>
        </row>
        <row r="1003">
          <cell r="A1003">
            <v>8079</v>
          </cell>
          <cell r="B1003" t="str">
            <v>ANTICIPO MINICENTRALES PAJARITO DOLORES</v>
          </cell>
        </row>
        <row r="1004">
          <cell r="A1004">
            <v>8080</v>
          </cell>
          <cell r="B1004" t="str">
            <v>CENTRO DE COSTO NO EXISTE!!!</v>
          </cell>
        </row>
        <row r="1005">
          <cell r="A1005">
            <v>8089</v>
          </cell>
          <cell r="B1005" t="str">
            <v>ANTIC GENERACION Y REPOS. EQ. FUTUROS</v>
          </cell>
        </row>
        <row r="1006">
          <cell r="A1006">
            <v>8090</v>
          </cell>
          <cell r="B1006" t="str">
            <v>CENTRO DE COSTO NO EXISTE!!!</v>
          </cell>
        </row>
        <row r="1007">
          <cell r="A1007">
            <v>8098</v>
          </cell>
          <cell r="B1007" t="str">
            <v>ING. Y ADMON. GENER. Y REP. EQUIPOS FUT.</v>
          </cell>
        </row>
        <row r="1008">
          <cell r="A1008">
            <v>8099</v>
          </cell>
          <cell r="B1008" t="str">
            <v>CENTRO DE COSTO NO EXISTE!!!</v>
          </cell>
        </row>
        <row r="1009">
          <cell r="A1009">
            <v>8102</v>
          </cell>
          <cell r="B1009" t="str">
            <v>ING PLAN REDUCC PERDIDAS 95 - 2000</v>
          </cell>
        </row>
        <row r="1010">
          <cell r="A1010">
            <v>8103</v>
          </cell>
          <cell r="B1010" t="str">
            <v>INSTALACION CONTADORES H.V. PERDIDAS</v>
          </cell>
        </row>
        <row r="1011">
          <cell r="A1011">
            <v>8104</v>
          </cell>
          <cell r="B1011" t="str">
            <v>CONTADORES SECCION MEDICION</v>
          </cell>
        </row>
        <row r="1012">
          <cell r="A1012">
            <v>8105</v>
          </cell>
          <cell r="B1012" t="str">
            <v>INSTALACION CONTADORES H.V.</v>
          </cell>
        </row>
        <row r="1013">
          <cell r="A1013">
            <v>8106</v>
          </cell>
          <cell r="B1013" t="str">
            <v>INSTALACION CONTADORES PRPF</v>
          </cell>
        </row>
        <row r="1014">
          <cell r="A1014">
            <v>8107</v>
          </cell>
          <cell r="B1014" t="str">
            <v>REDES PRIMARIAS HV</v>
          </cell>
        </row>
        <row r="1015">
          <cell r="A1015">
            <v>8108</v>
          </cell>
          <cell r="B1015" t="str">
            <v>REDES SECUNDARIAS HV</v>
          </cell>
        </row>
        <row r="1016">
          <cell r="A1016">
            <v>8109</v>
          </cell>
          <cell r="B1016" t="str">
            <v>TRANSFORMADORES HV</v>
          </cell>
        </row>
        <row r="1017">
          <cell r="A1017">
            <v>8110</v>
          </cell>
          <cell r="B1017" t="str">
            <v>EXPANSION REDES D.E.N.</v>
          </cell>
        </row>
        <row r="1018">
          <cell r="A1018">
            <v>8111</v>
          </cell>
          <cell r="B1018" t="str">
            <v>EXPANSION REDES D.E.C.</v>
          </cell>
        </row>
        <row r="1019">
          <cell r="A1019">
            <v>8112</v>
          </cell>
          <cell r="B1019" t="str">
            <v>EXPANSION REDES D.E.S.</v>
          </cell>
        </row>
        <row r="1020">
          <cell r="A1020">
            <v>8113</v>
          </cell>
          <cell r="B1020" t="str">
            <v>LEVANT. INFORMACION DISTRIBUCION</v>
          </cell>
        </row>
        <row r="1021">
          <cell r="A1021">
            <v>8114</v>
          </cell>
          <cell r="B1021" t="str">
            <v>CONTRATOS UNIDAD GESTION Y ANALISIS D.E.</v>
          </cell>
        </row>
        <row r="1022">
          <cell r="A1022">
            <v>8115</v>
          </cell>
          <cell r="B1022" t="str">
            <v>CONTRATOS DEPTO. CONTROL ENERGIA</v>
          </cell>
        </row>
        <row r="1023">
          <cell r="A1023">
            <v>8116</v>
          </cell>
          <cell r="B1023" t="str">
            <v>CENTRO DE COSTO NO EXISTE!!!</v>
          </cell>
        </row>
        <row r="1024">
          <cell r="A1024">
            <v>8117</v>
          </cell>
          <cell r="B1024" t="str">
            <v>PILAS PUBLICAS</v>
          </cell>
        </row>
        <row r="1025">
          <cell r="A1025">
            <v>8118</v>
          </cell>
          <cell r="B1025" t="str">
            <v>RECONSTRUCCION TRANSFORMADOR BARBOSA</v>
          </cell>
        </row>
        <row r="1026">
          <cell r="A1026">
            <v>8119</v>
          </cell>
          <cell r="B1026" t="str">
            <v>CENTRO DE COSTO NO EXISTE!!!</v>
          </cell>
        </row>
        <row r="1027">
          <cell r="A1027">
            <v>8120</v>
          </cell>
          <cell r="B1027" t="str">
            <v>SISTEMA TELEMEDIDA DISTRIBUCION</v>
          </cell>
        </row>
        <row r="1028">
          <cell r="A1028">
            <v>8121</v>
          </cell>
          <cell r="B1028" t="str">
            <v>SIST TELEMEDIDA GENERACION</v>
          </cell>
        </row>
        <row r="1029">
          <cell r="A1029">
            <v>8122</v>
          </cell>
          <cell r="B1029" t="str">
            <v>SUB CENTRO CONTROL TELEMEDIDA D.</v>
          </cell>
        </row>
        <row r="1030">
          <cell r="A1030">
            <v>8123</v>
          </cell>
          <cell r="B1030" t="str">
            <v>SUB CENTRO CONTROL TELEMEDIDA G.</v>
          </cell>
        </row>
        <row r="1031">
          <cell r="A1031">
            <v>8124</v>
          </cell>
          <cell r="B1031" t="str">
            <v>CENTRO DE COSTO NO EXISTE!!!</v>
          </cell>
        </row>
        <row r="1032">
          <cell r="A1032">
            <v>8129</v>
          </cell>
          <cell r="B1032" t="str">
            <v>INGENIERIA TELEMEDIDA</v>
          </cell>
        </row>
        <row r="1033">
          <cell r="A1033">
            <v>8130</v>
          </cell>
          <cell r="B1033" t="str">
            <v>OBRAS CIVILES SIST. TELEMEDIDA DISTRIB</v>
          </cell>
        </row>
        <row r="1034">
          <cell r="A1034">
            <v>8131</v>
          </cell>
          <cell r="B1034" t="str">
            <v>OBRAS CIVILES SIST. TELEMEDIDA GENERACION</v>
          </cell>
        </row>
        <row r="1035">
          <cell r="A1035">
            <v>8132</v>
          </cell>
          <cell r="B1035" t="str">
            <v>CENTRO DE COSTO NO EXISTE!!!</v>
          </cell>
        </row>
        <row r="1036">
          <cell r="A1036">
            <v>8135</v>
          </cell>
          <cell r="B1036" t="str">
            <v>CONSULTORIA TELEMEDIDA DISTRIBUCION</v>
          </cell>
        </row>
        <row r="1037">
          <cell r="A1037">
            <v>8136</v>
          </cell>
          <cell r="B1037" t="str">
            <v>CONSULTORIA TELEMEDIDA GENERACION</v>
          </cell>
        </row>
        <row r="1038">
          <cell r="A1038">
            <v>8137</v>
          </cell>
          <cell r="B1038" t="str">
            <v>CENTRO DE COSTO NO EXISTE!!!</v>
          </cell>
        </row>
        <row r="1039">
          <cell r="A1039">
            <v>8139</v>
          </cell>
          <cell r="B1039" t="str">
            <v>ANT REDUCCION PERDIDAS FUTURO</v>
          </cell>
        </row>
        <row r="1040">
          <cell r="A1040">
            <v>8140</v>
          </cell>
          <cell r="B1040" t="str">
            <v>CENTRO DE COSTO NO EXISTE!!!</v>
          </cell>
        </row>
        <row r="1041">
          <cell r="A1041">
            <v>8142</v>
          </cell>
          <cell r="B1041" t="str">
            <v>GASTOS FCIEROS. P.R.P.F.</v>
          </cell>
        </row>
        <row r="1042">
          <cell r="A1042">
            <v>8143</v>
          </cell>
          <cell r="B1042" t="str">
            <v>CENTRO DE COSTO NO EXISTE!!!</v>
          </cell>
        </row>
        <row r="1043">
          <cell r="A1043">
            <v>8149</v>
          </cell>
          <cell r="B1043" t="str">
            <v>AJ POR INFL PL RED PERD FUT</v>
          </cell>
        </row>
        <row r="1044">
          <cell r="A1044">
            <v>8150</v>
          </cell>
          <cell r="B1044" t="str">
            <v>CONTR. PRESTACION SERVICIOS REDES</v>
          </cell>
        </row>
        <row r="1045">
          <cell r="A1045">
            <v>8151</v>
          </cell>
          <cell r="B1045" t="str">
            <v>CENTRO DE COSTO NO EXISTE!!!</v>
          </cell>
        </row>
        <row r="1046">
          <cell r="A1046">
            <v>8152</v>
          </cell>
          <cell r="B1046" t="str">
            <v>OBRA PUBLICA ZONA NORTE</v>
          </cell>
        </row>
        <row r="1047">
          <cell r="A1047">
            <v>8153</v>
          </cell>
          <cell r="B1047" t="str">
            <v>OBRA PUBLICA ZONA SUR</v>
          </cell>
        </row>
        <row r="1048">
          <cell r="A1048">
            <v>8154</v>
          </cell>
          <cell r="B1048" t="str">
            <v>CONTRATOS REPARACION DANOS</v>
          </cell>
        </row>
        <row r="1049">
          <cell r="A1049">
            <v>8155</v>
          </cell>
          <cell r="B1049" t="str">
            <v>OBRA PUBLICA ZONA SUR ALUMBRADO PUBLICO</v>
          </cell>
        </row>
        <row r="1050">
          <cell r="A1050">
            <v>8156</v>
          </cell>
          <cell r="B1050" t="str">
            <v>CONTRATOS MANTENIMIENTO</v>
          </cell>
        </row>
        <row r="1051">
          <cell r="A1051">
            <v>8157</v>
          </cell>
          <cell r="B1051" t="str">
            <v>CLIENTES ALUMBRADO PUBLICO</v>
          </cell>
        </row>
        <row r="1052">
          <cell r="A1052">
            <v>8158</v>
          </cell>
          <cell r="B1052" t="str">
            <v>ATENCION CLIENTE MMTO. PREVENTIVO RURAL</v>
          </cell>
        </row>
        <row r="1053">
          <cell r="A1053">
            <v>8159</v>
          </cell>
          <cell r="B1053" t="str">
            <v>CONTRATO REDES SUBTERRANEAS</v>
          </cell>
        </row>
        <row r="1054">
          <cell r="A1054">
            <v>8160</v>
          </cell>
          <cell r="B1054" t="str">
            <v>SERVICIOS EXTERNOS NORTE</v>
          </cell>
        </row>
        <row r="1055">
          <cell r="A1055">
            <v>8161</v>
          </cell>
          <cell r="B1055" t="str">
            <v>SERVICIOS EXTERNOS SUR</v>
          </cell>
        </row>
        <row r="1056">
          <cell r="A1056">
            <v>8162</v>
          </cell>
          <cell r="B1056" t="str">
            <v>SERVICIOS EXTERNOS CENTRO</v>
          </cell>
        </row>
        <row r="1057">
          <cell r="A1057">
            <v>8163</v>
          </cell>
          <cell r="B1057" t="str">
            <v>CENTRO DE COSTO NO EXISTE!!!</v>
          </cell>
        </row>
        <row r="1058">
          <cell r="A1058">
            <v>8168</v>
          </cell>
          <cell r="B1058" t="str">
            <v>PORTAFOLIO SERV. UN. CONTROLES Y PROTEC.</v>
          </cell>
        </row>
        <row r="1059">
          <cell r="A1059">
            <v>8169</v>
          </cell>
          <cell r="B1059" t="str">
            <v>PORTAFOLIO SERVICIOS DEPTO. MTTO. SUBES.</v>
          </cell>
        </row>
        <row r="1060">
          <cell r="A1060">
            <v>8170</v>
          </cell>
          <cell r="B1060" t="str">
            <v>PORTAFOLIO SERVICIOS DEPTO MTTO. EQUIPOS</v>
          </cell>
        </row>
        <row r="1061">
          <cell r="A1061">
            <v>8171</v>
          </cell>
          <cell r="B1061" t="str">
            <v>CENTRO DE COSTO NO EXISTE!!!</v>
          </cell>
        </row>
        <row r="1062">
          <cell r="A1062">
            <v>8172</v>
          </cell>
          <cell r="B1062" t="str">
            <v>PORTAFOLIO SERVICIOS LINEA PREFERENCIAL</v>
          </cell>
        </row>
        <row r="1063">
          <cell r="A1063">
            <v>8173</v>
          </cell>
          <cell r="B1063" t="str">
            <v>PORTAFOLIO SERVICIOS DIVISION MONTALES</v>
          </cell>
        </row>
        <row r="1064">
          <cell r="A1064">
            <v>8174</v>
          </cell>
          <cell r="B1064" t="str">
            <v>CENTRO DE COSTO NO EXISTE!!!</v>
          </cell>
        </row>
        <row r="1065">
          <cell r="A1065">
            <v>8202</v>
          </cell>
          <cell r="B1065" t="str">
            <v>INTERVENTORIA DISTRIBUCION GAS</v>
          </cell>
        </row>
        <row r="1066">
          <cell r="A1066">
            <v>8203</v>
          </cell>
          <cell r="B1066" t="str">
            <v>DISENO DISTRIB Y CONTROL GAS</v>
          </cell>
        </row>
        <row r="1067">
          <cell r="A1067">
            <v>8204</v>
          </cell>
          <cell r="B1067" t="str">
            <v>CENTRO DE COSTO NO EXISTE!!!</v>
          </cell>
        </row>
        <row r="1068">
          <cell r="A1068">
            <v>8209</v>
          </cell>
          <cell r="B1068" t="str">
            <v>INGENIERIA PROYECTO GAS</v>
          </cell>
        </row>
        <row r="1069">
          <cell r="A1069">
            <v>8210</v>
          </cell>
          <cell r="B1069" t="str">
            <v>CENTRO DE COSTO NO EXISTE!!!</v>
          </cell>
        </row>
        <row r="1070">
          <cell r="A1070">
            <v>8211</v>
          </cell>
          <cell r="B1070" t="str">
            <v>CENTRO CONTROL EQUIPOS</v>
          </cell>
        </row>
        <row r="1071">
          <cell r="A1071">
            <v>8212</v>
          </cell>
          <cell r="B1071" t="str">
            <v>TUBERIA CENTRAL ACERO ACCESOR</v>
          </cell>
        </row>
        <row r="1072">
          <cell r="A1072">
            <v>8213</v>
          </cell>
          <cell r="B1072" t="str">
            <v>ESTACION EQUIPOS</v>
          </cell>
        </row>
        <row r="1073">
          <cell r="A1073">
            <v>8214</v>
          </cell>
          <cell r="B1073" t="str">
            <v>CENTRO DE COSTO NO EXISTE!!!</v>
          </cell>
        </row>
        <row r="1074">
          <cell r="A1074">
            <v>8221</v>
          </cell>
          <cell r="B1074" t="str">
            <v>REDES DISTRIBUCION MEDIA PRESION</v>
          </cell>
        </row>
        <row r="1075">
          <cell r="A1075">
            <v>8222</v>
          </cell>
          <cell r="B1075" t="str">
            <v>CENTRO DE COSTO NO EXISTE!!!</v>
          </cell>
        </row>
        <row r="1076">
          <cell r="A1076">
            <v>8223</v>
          </cell>
          <cell r="B1076" t="str">
            <v>OBRA CIVIL CENTRO DE CONTROL</v>
          </cell>
        </row>
        <row r="1077">
          <cell r="A1077">
            <v>8224</v>
          </cell>
          <cell r="B1077" t="str">
            <v>OBRA CIVIL ESTAC TERMINALES</v>
          </cell>
        </row>
        <row r="1078">
          <cell r="A1078">
            <v>8225</v>
          </cell>
          <cell r="B1078" t="str">
            <v>OBRA CIVIL TUBERIA CENTRAL ACERO</v>
          </cell>
        </row>
        <row r="1079">
          <cell r="A1079">
            <v>8226</v>
          </cell>
          <cell r="B1079" t="str">
            <v>CENTRO DE COSTO NO EXISTE!!!</v>
          </cell>
        </row>
        <row r="1080">
          <cell r="A1080">
            <v>8230</v>
          </cell>
          <cell r="B1080" t="str">
            <v>REDES PLAN PILOTO GAS HV</v>
          </cell>
        </row>
        <row r="1081">
          <cell r="A1081">
            <v>8231</v>
          </cell>
          <cell r="B1081" t="str">
            <v>MEDIDORES GAS</v>
          </cell>
        </row>
        <row r="1082">
          <cell r="A1082">
            <v>8232</v>
          </cell>
          <cell r="B1082" t="str">
            <v>CENTRO DE COSTO NO EXISTE!!!</v>
          </cell>
        </row>
        <row r="1083">
          <cell r="A1083">
            <v>8235</v>
          </cell>
          <cell r="B1083" t="str">
            <v>DESPACHO CUADRILLAS GAS</v>
          </cell>
        </row>
        <row r="1084">
          <cell r="A1084">
            <v>8236</v>
          </cell>
          <cell r="B1084" t="str">
            <v>CENTRO DE COSTO NO EXISTE!!!</v>
          </cell>
        </row>
        <row r="1085">
          <cell r="A1085">
            <v>8241</v>
          </cell>
          <cell r="B1085" t="str">
            <v>MASIFICACION GAS</v>
          </cell>
        </row>
        <row r="1086">
          <cell r="A1086">
            <v>8243</v>
          </cell>
          <cell r="B1086" t="str">
            <v>CENTRO DE COSTO NO EXISTE!!!</v>
          </cell>
        </row>
        <row r="1087">
          <cell r="A1087">
            <v>8279</v>
          </cell>
          <cell r="B1087" t="str">
            <v>ANTICIPOS PROYECTO GAS</v>
          </cell>
        </row>
        <row r="1088">
          <cell r="A1088">
            <v>8280</v>
          </cell>
          <cell r="B1088" t="str">
            <v>GASTOS FROS FONADE GAS</v>
          </cell>
        </row>
        <row r="1089">
          <cell r="A1089">
            <v>8281</v>
          </cell>
          <cell r="B1089" t="str">
            <v>GASTOS FINANANCIEROS GAS EXIMBANK.</v>
          </cell>
        </row>
        <row r="1090">
          <cell r="A1090">
            <v>8282</v>
          </cell>
          <cell r="B1090" t="str">
            <v>GASTOS FINANCIEROS CITIBANK-GAS</v>
          </cell>
        </row>
        <row r="1091">
          <cell r="A1091">
            <v>8283</v>
          </cell>
          <cell r="B1091" t="str">
            <v>CENTRO DE COSTO NO EXISTE!!!</v>
          </cell>
        </row>
        <row r="1092">
          <cell r="A1092">
            <v>8293</v>
          </cell>
          <cell r="B1092" t="str">
            <v>AJ POR INFL PROYECTO GAS</v>
          </cell>
        </row>
        <row r="1093">
          <cell r="A1093">
            <v>8294</v>
          </cell>
          <cell r="B1093" t="str">
            <v>AJUSTES POR DIFERENCIA EN CAMBIO</v>
          </cell>
        </row>
        <row r="1094">
          <cell r="A1094">
            <v>8295</v>
          </cell>
          <cell r="B1094" t="str">
            <v>CENTRO DE COSTO NO EXISTE!!!</v>
          </cell>
        </row>
        <row r="1095">
          <cell r="A1095">
            <v>8300</v>
          </cell>
          <cell r="B1095" t="str">
            <v>SUB EL SAALTO 220 KV O. C. EXPANSION</v>
          </cell>
        </row>
        <row r="1096">
          <cell r="A1096">
            <v>8301</v>
          </cell>
          <cell r="B1096" t="str">
            <v>SUB BELLO 220 KV O. C. EXPANSION</v>
          </cell>
        </row>
        <row r="1097">
          <cell r="A1097">
            <v>8302</v>
          </cell>
          <cell r="B1097" t="str">
            <v>SUB BARBOSA 220 KV O. C. AMPLIACION</v>
          </cell>
        </row>
        <row r="1098">
          <cell r="A1098">
            <v>8303</v>
          </cell>
          <cell r="B1098" t="str">
            <v>SUB GUADALUPE IV 220 KV O. C. AMPLIAC.</v>
          </cell>
        </row>
        <row r="1099">
          <cell r="A1099">
            <v>8304</v>
          </cell>
          <cell r="B1099" t="str">
            <v>SUB COLOMBIA 110 KV O.C. AMPLIAC</v>
          </cell>
        </row>
        <row r="1100">
          <cell r="A1100">
            <v>8305</v>
          </cell>
          <cell r="B1100" t="str">
            <v>SUB GIRARDOTA 110 KV O.C. AMPLIAC.</v>
          </cell>
        </row>
        <row r="1101">
          <cell r="A1101">
            <v>8306</v>
          </cell>
          <cell r="B1101" t="str">
            <v>SUB. MALENA 220KV OC RECONFIG.</v>
          </cell>
        </row>
        <row r="1102">
          <cell r="A1102">
            <v>8307</v>
          </cell>
          <cell r="B1102" t="str">
            <v>SUB. MALENA 220KV RECONFIG.</v>
          </cell>
        </row>
        <row r="1103">
          <cell r="A1103">
            <v>8308</v>
          </cell>
          <cell r="B1103" t="str">
            <v>CENTRO DE COSTO NO EXISTE!!!</v>
          </cell>
        </row>
        <row r="1104">
          <cell r="A1104">
            <v>8310</v>
          </cell>
          <cell r="B1104" t="str">
            <v>EMPALME BELLO P.BLANCAS VILLA HERMOSA</v>
          </cell>
        </row>
        <row r="1105">
          <cell r="A1105">
            <v>8311</v>
          </cell>
          <cell r="B1105" t="str">
            <v>EMPALME RIOGRANDE GIRARDOTA PL BIENAL</v>
          </cell>
        </row>
        <row r="1106">
          <cell r="A1106">
            <v>8312</v>
          </cell>
          <cell r="B1106" t="str">
            <v>EMPALME OCC COLOMBIA P. BLANCAS</v>
          </cell>
        </row>
        <row r="1107">
          <cell r="A1107">
            <v>8313</v>
          </cell>
          <cell r="B1107" t="str">
            <v>LIN EL SALTO BARBOSA C.T. 220 KV</v>
          </cell>
        </row>
        <row r="1108">
          <cell r="A1108">
            <v>8314</v>
          </cell>
          <cell r="B1108" t="str">
            <v>LINEA TASAJERA BELLO 220 KV</v>
          </cell>
        </row>
        <row r="1109">
          <cell r="A1109">
            <v>8312</v>
          </cell>
          <cell r="B1109" t="str">
            <v>CENTRO DE COSTO NO EXISTE!!!</v>
          </cell>
        </row>
        <row r="1110">
          <cell r="A1110">
            <v>8316</v>
          </cell>
          <cell r="B1110" t="str">
            <v>LINEA EL SALTO-YARUMAL I Y II</v>
          </cell>
        </row>
        <row r="1111">
          <cell r="A1111">
            <v>8317</v>
          </cell>
          <cell r="B1111" t="str">
            <v>CENTRO DE COSTO NO EXISTE!!!</v>
          </cell>
        </row>
        <row r="1112">
          <cell r="A1112">
            <v>8319</v>
          </cell>
          <cell r="B1112" t="str">
            <v>LINEA GUADALUPE IV-SALTO III REPLANTEO</v>
          </cell>
        </row>
        <row r="1113">
          <cell r="A1113">
            <v>8320</v>
          </cell>
          <cell r="B1113" t="str">
            <v>ING.EXP,TRANS,TRANSF 91-2000</v>
          </cell>
        </row>
        <row r="1114">
          <cell r="A1114">
            <v>8321</v>
          </cell>
          <cell r="B1114" t="str">
            <v>CENTRO DE COSTO NO EXISTE!!!</v>
          </cell>
        </row>
        <row r="1115">
          <cell r="A1115">
            <v>8325</v>
          </cell>
          <cell r="B1115" t="str">
            <v>GASTOS FCIEROS EXP,TRAS,TRANSF</v>
          </cell>
        </row>
        <row r="1116">
          <cell r="A1116">
            <v>8326</v>
          </cell>
          <cell r="B1116" t="str">
            <v>CENTRO DE COSTO NO EXISTE!!!</v>
          </cell>
        </row>
        <row r="1117">
          <cell r="A1117">
            <v>8327</v>
          </cell>
          <cell r="B1117" t="str">
            <v>SUB EL SALTO 220 KV EXPANSION</v>
          </cell>
        </row>
        <row r="1118">
          <cell r="A1118">
            <v>8328</v>
          </cell>
          <cell r="B1118" t="str">
            <v>SUB BELLO 220 KV EXPANSION</v>
          </cell>
        </row>
        <row r="1119">
          <cell r="A1119">
            <v>8329</v>
          </cell>
          <cell r="B1119" t="str">
            <v>SUB BARBOSA 220 KV AMPLIACION</v>
          </cell>
        </row>
        <row r="1120">
          <cell r="A1120">
            <v>8330</v>
          </cell>
          <cell r="B1120" t="str">
            <v>SUB GUADALUPE IV 220 KV AMPLIACION</v>
          </cell>
        </row>
        <row r="1121">
          <cell r="A1121">
            <v>8331</v>
          </cell>
          <cell r="B1121" t="str">
            <v>SUB COLOMBIA 110 KV AMPLIACION</v>
          </cell>
        </row>
        <row r="1122">
          <cell r="A1122">
            <v>8332</v>
          </cell>
          <cell r="B1122" t="str">
            <v>SUB GIRARDOTA 110 KV AMPLIACION</v>
          </cell>
        </row>
        <row r="1123">
          <cell r="A1123">
            <v>8333</v>
          </cell>
          <cell r="B1123" t="str">
            <v>SUB REP/RESP PARARRAYOS</v>
          </cell>
        </row>
        <row r="1124">
          <cell r="A1124">
            <v>8334</v>
          </cell>
          <cell r="B1124" t="str">
            <v>SUB REP/RESP TRANSFORMAD MEDIDA</v>
          </cell>
        </row>
        <row r="1125">
          <cell r="A1125">
            <v>8335</v>
          </cell>
          <cell r="B1125" t="str">
            <v>SUB REP/RESP TRANSFORMAD POTENCIA</v>
          </cell>
        </row>
        <row r="1126">
          <cell r="A1126">
            <v>8336</v>
          </cell>
          <cell r="B1126" t="str">
            <v>SUB REP/RESP INTERRUPT. SECCIONAD.</v>
          </cell>
        </row>
        <row r="1127">
          <cell r="A1127">
            <v>8337</v>
          </cell>
          <cell r="B1127" t="str">
            <v>SUB REP/RESP VARIOS</v>
          </cell>
        </row>
        <row r="1128">
          <cell r="A1128">
            <v>8338</v>
          </cell>
          <cell r="B1128" t="str">
            <v>SUB REFUERZOS PROTECC. VARIOS</v>
          </cell>
        </row>
        <row r="1129">
          <cell r="A1129">
            <v>8339</v>
          </cell>
          <cell r="B1129" t="str">
            <v>SUB RESPALDO MICROONDAS FIBRA OPTICA</v>
          </cell>
        </row>
        <row r="1130">
          <cell r="A1130">
            <v>8340</v>
          </cell>
          <cell r="B1130" t="str">
            <v>SUB RESPALDO CENETRO DE CONTROL</v>
          </cell>
        </row>
        <row r="1131">
          <cell r="A1131">
            <v>8341</v>
          </cell>
          <cell r="B1131" t="str">
            <v>SUB SISTEMA ANTINCENDIO</v>
          </cell>
        </row>
        <row r="1132">
          <cell r="A1132">
            <v>8342</v>
          </cell>
          <cell r="B1132" t="str">
            <v>OBRAS VARIAS DE TRANSMISION</v>
          </cell>
        </row>
        <row r="1133">
          <cell r="A1133">
            <v>8343</v>
          </cell>
          <cell r="B1133" t="str">
            <v>S/E BELEN BANCO COMPENSACION REACTIVA</v>
          </cell>
        </row>
        <row r="1134">
          <cell r="A1134">
            <v>8344</v>
          </cell>
          <cell r="B1134" t="str">
            <v>S/E MALENA REMODELACION Y AMPLIACION</v>
          </cell>
        </row>
        <row r="1135">
          <cell r="A1135">
            <v>8345</v>
          </cell>
          <cell r="B1135" t="str">
            <v>CENTRO DE COSTO NO EXISTE!!!</v>
          </cell>
        </row>
        <row r="1136">
          <cell r="A1136">
            <v>8346</v>
          </cell>
          <cell r="B1136" t="str">
            <v>AJUSTE PRESTAMO</v>
          </cell>
        </row>
        <row r="1137">
          <cell r="A1137">
            <v>8347</v>
          </cell>
          <cell r="B1137" t="str">
            <v>GASTOS FINANCIEROS</v>
          </cell>
        </row>
        <row r="1138">
          <cell r="A1138">
            <v>8348</v>
          </cell>
          <cell r="B1138" t="str">
            <v>AJ POR INFL TRANS Y TRANSF FUTURO</v>
          </cell>
        </row>
        <row r="1139">
          <cell r="A1139">
            <v>8349</v>
          </cell>
          <cell r="B1139" t="str">
            <v>ANTICIPOS TRANSM Y TRANSF FUTURO</v>
          </cell>
        </row>
        <row r="1140">
          <cell r="A1140">
            <v>8350</v>
          </cell>
          <cell r="B1140" t="str">
            <v>CENTRO DE COSTO NO EXISTE!!!</v>
          </cell>
        </row>
        <row r="1141">
          <cell r="A1141">
            <v>8379</v>
          </cell>
          <cell r="B1141" t="str">
            <v>ANTICIPOS PLAYAS</v>
          </cell>
        </row>
        <row r="1142">
          <cell r="A1142">
            <v>8380</v>
          </cell>
          <cell r="B1142" t="str">
            <v>CENTRO DE COSTO NO EXISTE!!!</v>
          </cell>
        </row>
        <row r="1143">
          <cell r="A1143">
            <v>8401</v>
          </cell>
          <cell r="B1143" t="str">
            <v>DISENOS PORCE II</v>
          </cell>
        </row>
        <row r="1144">
          <cell r="A1144">
            <v>8402</v>
          </cell>
          <cell r="B1144" t="str">
            <v>ESTUDIOS AMBIENTALES PORCE II</v>
          </cell>
        </row>
        <row r="1145">
          <cell r="A1145">
            <v>8403</v>
          </cell>
          <cell r="B1145" t="str">
            <v>INTERVENTORIA PORCE II</v>
          </cell>
        </row>
        <row r="1146">
          <cell r="A1146">
            <v>8404</v>
          </cell>
          <cell r="B1146" t="str">
            <v>CENTRO DE COSTO NO EXISTE!!!</v>
          </cell>
        </row>
        <row r="1147">
          <cell r="A1147">
            <v>8405</v>
          </cell>
          <cell r="B1147" t="str">
            <v>ASESORES PORCE II</v>
          </cell>
        </row>
        <row r="1148">
          <cell r="A1148">
            <v>8406</v>
          </cell>
          <cell r="B1148" t="str">
            <v>TIERRAS Y SERVIDUMBRES PORCE II</v>
          </cell>
        </row>
        <row r="1149">
          <cell r="A1149">
            <v>8407</v>
          </cell>
          <cell r="B1149" t="str">
            <v>INGENIERIA Y ADMON. PORCE II</v>
          </cell>
        </row>
        <row r="1150">
          <cell r="A1150">
            <v>8408</v>
          </cell>
          <cell r="B1150" t="str">
            <v>DISENOS TRANSM ASOCIADA PORCE II</v>
          </cell>
        </row>
        <row r="1151">
          <cell r="A1151">
            <v>8409</v>
          </cell>
          <cell r="B1151" t="str">
            <v>PROGRAMA CAPACITACION BID PORCE</v>
          </cell>
        </row>
        <row r="1152">
          <cell r="A1152">
            <v>8410</v>
          </cell>
          <cell r="B1152" t="str">
            <v>INFRAEST CAMPAMENTOS PORCE II</v>
          </cell>
        </row>
        <row r="1153">
          <cell r="A1153">
            <v>8411</v>
          </cell>
          <cell r="B1153" t="str">
            <v>CENTRO DE COSTO NO EXISTE!!!</v>
          </cell>
        </row>
        <row r="1154">
          <cell r="A1154">
            <v>8412</v>
          </cell>
          <cell r="B1154" t="str">
            <v>INFRAEST CARRET DE ACC PORCE II</v>
          </cell>
        </row>
        <row r="1155">
          <cell r="A1155">
            <v>8413</v>
          </cell>
          <cell r="B1155" t="str">
            <v>CENTRO DE COSTO NO EXISTE!!!</v>
          </cell>
        </row>
        <row r="1156">
          <cell r="A1156">
            <v>8415</v>
          </cell>
          <cell r="B1156" t="str">
            <v>PRESA Y VERT PORCE II</v>
          </cell>
        </row>
        <row r="1157">
          <cell r="A1157">
            <v>8416</v>
          </cell>
          <cell r="B1157" t="str">
            <v>CENTRO DE COSTO NO EXISTE!!!</v>
          </cell>
        </row>
        <row r="1158">
          <cell r="A1158">
            <v>8420</v>
          </cell>
          <cell r="B1158" t="str">
            <v>OBRAS SUBTERRANEAS PORCE II</v>
          </cell>
        </row>
        <row r="1159">
          <cell r="A1159">
            <v>8421</v>
          </cell>
          <cell r="B1159" t="str">
            <v>CENTRO DE COSTO NO EXISTE!!!</v>
          </cell>
        </row>
        <row r="1160">
          <cell r="A1160">
            <v>8422</v>
          </cell>
          <cell r="B1160" t="str">
            <v>SUBESTACION PORCE II</v>
          </cell>
        </row>
        <row r="1161">
          <cell r="A1161">
            <v>8423</v>
          </cell>
          <cell r="B1161" t="str">
            <v>CENTRO DE COSTO NO EXISTE!!!</v>
          </cell>
        </row>
        <row r="1162">
          <cell r="A1162">
            <v>8425</v>
          </cell>
          <cell r="B1162" t="str">
            <v>LINEAS DE TRANSMISION PORCE II</v>
          </cell>
        </row>
        <row r="1163">
          <cell r="A1163">
            <v>8426</v>
          </cell>
          <cell r="B1163" t="str">
            <v>CENTRO DE COSTO NO EXISTE!!!</v>
          </cell>
        </row>
        <row r="1164">
          <cell r="A1164">
            <v>8428</v>
          </cell>
          <cell r="B1164" t="str">
            <v>OBRAS SUSTITUTIVAS PORCE II</v>
          </cell>
        </row>
        <row r="1165">
          <cell r="A1165">
            <v>8429</v>
          </cell>
          <cell r="B1165" t="str">
            <v>CENTRO DE COSTO NO EXISTE!!!</v>
          </cell>
        </row>
        <row r="1166">
          <cell r="A1166">
            <v>8435</v>
          </cell>
          <cell r="B1166" t="str">
            <v>OB PROTECC MEDIO AMB PORCE II</v>
          </cell>
        </row>
        <row r="1167">
          <cell r="A1167">
            <v>8436</v>
          </cell>
          <cell r="B1167" t="str">
            <v>CENTRO DE COSTO NO EXISTE!!!</v>
          </cell>
        </row>
        <row r="1168">
          <cell r="A1168">
            <v>8440</v>
          </cell>
          <cell r="B1168" t="str">
            <v>EQUIPOS INFRAESTRUCTURA PORCE II</v>
          </cell>
        </row>
        <row r="1169">
          <cell r="A1169">
            <v>8441</v>
          </cell>
          <cell r="B1169" t="str">
            <v>TURBINAS Y ASOCIADOS PORCE II</v>
          </cell>
        </row>
        <row r="1170">
          <cell r="A1170">
            <v>8442</v>
          </cell>
          <cell r="B1170" t="str">
            <v>COMPUERTAS PORCE II</v>
          </cell>
        </row>
        <row r="1171">
          <cell r="A1171">
            <v>8443</v>
          </cell>
          <cell r="B1171" t="str">
            <v>GENERADORES Y ASOCIADOS PORCE II</v>
          </cell>
        </row>
        <row r="1172">
          <cell r="A1172">
            <v>8444</v>
          </cell>
          <cell r="B1172" t="str">
            <v>CENTRO DE COSTO NO EXISTE!!!</v>
          </cell>
        </row>
        <row r="1173">
          <cell r="A1173">
            <v>8445</v>
          </cell>
          <cell r="B1173" t="str">
            <v>TRANSFORMADORES PORCE II</v>
          </cell>
        </row>
        <row r="1174">
          <cell r="A1174">
            <v>8446</v>
          </cell>
          <cell r="B1174" t="str">
            <v>CENTRO DE COSTO NO EXISTE!!!</v>
          </cell>
        </row>
        <row r="1175">
          <cell r="A1175">
            <v>8447</v>
          </cell>
          <cell r="B1175" t="str">
            <v>BLIND TUNEL Y DISTRIBUID PORC II</v>
          </cell>
        </row>
        <row r="1176">
          <cell r="A1176">
            <v>8448</v>
          </cell>
          <cell r="B1176" t="str">
            <v>CENTRO DE COSTO NO EXISTE!!!</v>
          </cell>
        </row>
        <row r="1177">
          <cell r="A1177">
            <v>8450</v>
          </cell>
          <cell r="B1177" t="str">
            <v>EQUIP SECUNDARIOS ELECT PORCE II</v>
          </cell>
        </row>
        <row r="1178">
          <cell r="A1178">
            <v>8451</v>
          </cell>
          <cell r="B1178" t="str">
            <v>EQUIPOS SECUND MECAN PORCE II</v>
          </cell>
        </row>
        <row r="1179">
          <cell r="A1179">
            <v>8452</v>
          </cell>
          <cell r="B1179" t="str">
            <v>EQUIPOS SUBESTACION PORCE II</v>
          </cell>
        </row>
        <row r="1180">
          <cell r="A1180">
            <v>8453</v>
          </cell>
          <cell r="B1180" t="str">
            <v>CENTRO DE COSTO NO EXISTE!!!</v>
          </cell>
        </row>
        <row r="1181">
          <cell r="A1181">
            <v>8455</v>
          </cell>
          <cell r="B1181" t="str">
            <v>EQ LINEAS TRANSMISION PORCE II</v>
          </cell>
        </row>
        <row r="1182">
          <cell r="A1182">
            <v>8456</v>
          </cell>
          <cell r="B1182" t="str">
            <v>CENTRO DE COSTO NO EXISTE!!!</v>
          </cell>
        </row>
        <row r="1183">
          <cell r="A1183">
            <v>8457</v>
          </cell>
          <cell r="B1183" t="str">
            <v>INVERSION DE MERCADO NO REGULADO Y P.</v>
          </cell>
        </row>
        <row r="1184">
          <cell r="A1184">
            <v>8458</v>
          </cell>
          <cell r="B1184" t="str">
            <v>EQUIPOS DE CONTROL PORCE II</v>
          </cell>
        </row>
        <row r="1185">
          <cell r="A1185">
            <v>8459</v>
          </cell>
          <cell r="B1185" t="str">
            <v>PROG REDUCC PERD Y USO RAC ENE</v>
          </cell>
        </row>
        <row r="1186">
          <cell r="A1186">
            <v>8460</v>
          </cell>
          <cell r="B1186" t="str">
            <v>CENTRO DE COSTO NO EXISTE!!!</v>
          </cell>
        </row>
        <row r="1187">
          <cell r="A1187">
            <v>8479</v>
          </cell>
          <cell r="B1187" t="str">
            <v>ANTICIPOS PORCE II</v>
          </cell>
        </row>
        <row r="1188">
          <cell r="A1188">
            <v>8480</v>
          </cell>
          <cell r="B1188" t="str">
            <v>PTMO FONADE PORCE II</v>
          </cell>
        </row>
        <row r="1189">
          <cell r="A1189">
            <v>8481</v>
          </cell>
          <cell r="B1189" t="str">
            <v>PRESTAMO BID PORCE II</v>
          </cell>
        </row>
        <row r="1190">
          <cell r="A1190">
            <v>8482</v>
          </cell>
          <cell r="B1190" t="str">
            <v>PRESTAMO BID PORCE DISTRIBUCION</v>
          </cell>
        </row>
        <row r="1191">
          <cell r="A1191">
            <v>8483</v>
          </cell>
          <cell r="B1191" t="str">
            <v>CENTRO DE COSTO NO EXISTE!!!</v>
          </cell>
        </row>
        <row r="1192">
          <cell r="A1192">
            <v>8489</v>
          </cell>
          <cell r="B1192" t="str">
            <v>ANTICIPOS PORCE II TRANSMISION</v>
          </cell>
        </row>
        <row r="1193">
          <cell r="A1193">
            <v>8490</v>
          </cell>
          <cell r="B1193" t="str">
            <v>CENTRO DE COSTO NO EXISTE!!!</v>
          </cell>
        </row>
        <row r="1194">
          <cell r="A1194">
            <v>8491</v>
          </cell>
          <cell r="B1194" t="str">
            <v>AJUSTE PRESTAMO BID PORCE II</v>
          </cell>
        </row>
        <row r="1195">
          <cell r="A1195">
            <v>8492</v>
          </cell>
          <cell r="B1195" t="str">
            <v>AJUSTE PRESTAMO BID-PORCE II-DISTRIB.</v>
          </cell>
        </row>
        <row r="1196">
          <cell r="A1196">
            <v>8493</v>
          </cell>
          <cell r="B1196" t="str">
            <v>CENTRO DE COSTO NO EXISTE!!!</v>
          </cell>
        </row>
        <row r="1197">
          <cell r="A1197">
            <v>8500</v>
          </cell>
          <cell r="B1197" t="str">
            <v>ESTUDIOS EXP TRANSM DISTRIBUCION</v>
          </cell>
        </row>
        <row r="1198">
          <cell r="A1198">
            <v>8501</v>
          </cell>
          <cell r="B1198" t="str">
            <v>CENTRO DE COSTO NO EXISTE!!!</v>
          </cell>
        </row>
        <row r="1199">
          <cell r="A1199">
            <v>8536</v>
          </cell>
          <cell r="B1199" t="str">
            <v>SUBESTACION PIEDRAS BLANCAS EQUIPOS</v>
          </cell>
        </row>
        <row r="1200">
          <cell r="A1200">
            <v>8537</v>
          </cell>
          <cell r="B1200" t="str">
            <v>CENTRO DE COSTO NO EXISTE!!!</v>
          </cell>
        </row>
        <row r="1201">
          <cell r="A1201">
            <v>8545</v>
          </cell>
          <cell r="B1201" t="str">
            <v>SUBESTACION GIRARDOTA EQUIPOS</v>
          </cell>
        </row>
        <row r="1202">
          <cell r="A1202">
            <v>8546</v>
          </cell>
          <cell r="B1202" t="str">
            <v>CENTRO DE COSTO NO EXISTE!!!</v>
          </cell>
        </row>
        <row r="1203">
          <cell r="A1203">
            <v>8574</v>
          </cell>
          <cell r="B1203" t="str">
            <v>ING PLAN REDUCC PERDIDA</v>
          </cell>
        </row>
        <row r="1204">
          <cell r="A1204">
            <v>8575</v>
          </cell>
          <cell r="B1204" t="str">
            <v>CENTRO DE COSTO NO EXISTE!!!</v>
          </cell>
        </row>
        <row r="1205">
          <cell r="A1205">
            <v>8576</v>
          </cell>
          <cell r="B1205" t="str">
            <v>SUBESTACIÓN MALENA EQUIPOS</v>
          </cell>
        </row>
        <row r="1206">
          <cell r="A1206">
            <v>8577</v>
          </cell>
          <cell r="B1206" t="str">
            <v>CENTRO DE COSTO NO EXISTE!!!</v>
          </cell>
        </row>
        <row r="1207">
          <cell r="A1207">
            <v>8579</v>
          </cell>
          <cell r="B1207" t="str">
            <v>ANTICIPOS EXP TRANSMISION Y DISTRIBUCION</v>
          </cell>
        </row>
        <row r="1208">
          <cell r="A1208">
            <v>8580</v>
          </cell>
          <cell r="B1208" t="str">
            <v>SUBESTACION CALDAS EQUIPOS</v>
          </cell>
        </row>
        <row r="1209">
          <cell r="A1209">
            <v>8581</v>
          </cell>
          <cell r="B1209" t="str">
            <v>CENTRO DE COSTO NO EXISTE!!!</v>
          </cell>
        </row>
        <row r="1210">
          <cell r="A1210">
            <v>8589</v>
          </cell>
          <cell r="B1210" t="str">
            <v>ANT REDUCCION PERDIDAS</v>
          </cell>
        </row>
        <row r="1211">
          <cell r="A1211">
            <v>8590</v>
          </cell>
          <cell r="B1211" t="str">
            <v>CENTRO DE COSTO NO EXISTE!!!</v>
          </cell>
        </row>
        <row r="1212">
          <cell r="A1212">
            <v>8591</v>
          </cell>
          <cell r="B1212" t="str">
            <v>PRESTAMO FEN-EXIMBANK TRANS Y DISTRIBUC.</v>
          </cell>
        </row>
        <row r="1213">
          <cell r="A1213">
            <v>8592</v>
          </cell>
          <cell r="B1213" t="str">
            <v>CENTRO DE COSTO NO EXISTE!!!</v>
          </cell>
        </row>
        <row r="1214">
          <cell r="A1214">
            <v>8597</v>
          </cell>
          <cell r="B1214" t="str">
            <v>AJUSTE PTMO EXIMBANK TRANS Y DISTRIBUCION</v>
          </cell>
        </row>
        <row r="1215">
          <cell r="A1215">
            <v>8598</v>
          </cell>
          <cell r="B1215" t="str">
            <v>AJ POR INFL REDUCCION PERDIDAS</v>
          </cell>
        </row>
        <row r="1216">
          <cell r="A1216">
            <v>8599</v>
          </cell>
          <cell r="B1216" t="str">
            <v>AJ POR INFL PLAN EXP SUBT Y DISTRIBUCION</v>
          </cell>
        </row>
        <row r="1217">
          <cell r="A1217">
            <v>8600</v>
          </cell>
          <cell r="B1217" t="str">
            <v>CENTRO DE COSTO NO EXISTE!!!</v>
          </cell>
        </row>
        <row r="1218">
          <cell r="A1218">
            <v>8601</v>
          </cell>
          <cell r="B1218" t="str">
            <v>INGENIERIA Y ADMON TERMICA</v>
          </cell>
        </row>
        <row r="1219">
          <cell r="A1219">
            <v>8602</v>
          </cell>
          <cell r="B1219" t="str">
            <v>INTERVENTORIA TERMICA</v>
          </cell>
        </row>
        <row r="1220">
          <cell r="A1220">
            <v>8603</v>
          </cell>
          <cell r="B1220" t="str">
            <v>CENTRO DE COSTO NO EXISTE!!!</v>
          </cell>
        </row>
        <row r="1221">
          <cell r="A1221">
            <v>8604</v>
          </cell>
          <cell r="B1221" t="str">
            <v>ESTUDIOS Y OBRAS CIVILES TERMICA</v>
          </cell>
        </row>
        <row r="1222">
          <cell r="A1222">
            <v>8605</v>
          </cell>
          <cell r="B1222" t="str">
            <v>INGENIERÍA TÉRMICA LA SIERRA</v>
          </cell>
        </row>
        <row r="1223">
          <cell r="A1223">
            <v>8606</v>
          </cell>
          <cell r="B1223" t="str">
            <v>EQUIPOS COMUNICACIONES TERMICA</v>
          </cell>
        </row>
        <row r="1224">
          <cell r="A1224">
            <v>8607</v>
          </cell>
          <cell r="B1224" t="str">
            <v>CENTRO DE COSTO NO EXISTE!!!</v>
          </cell>
        </row>
        <row r="1225">
          <cell r="A1225">
            <v>8609</v>
          </cell>
          <cell r="B1225" t="str">
            <v>CONTRATO LLAVE EN MANO TS</v>
          </cell>
        </row>
        <row r="1226">
          <cell r="A1226">
            <v>8610</v>
          </cell>
          <cell r="B1226" t="str">
            <v>TRANSPORTES Y COMBUSTIBLES TERMICA</v>
          </cell>
        </row>
        <row r="1227">
          <cell r="A1227">
            <v>8611</v>
          </cell>
          <cell r="B1227" t="str">
            <v>COMPRA DE TIERRAS TERMICA</v>
          </cell>
        </row>
        <row r="1228">
          <cell r="A1228">
            <v>8612</v>
          </cell>
          <cell r="B1228" t="str">
            <v>CENTRO DE COSTO NO EXISTE!!!</v>
          </cell>
        </row>
        <row r="1229">
          <cell r="A1229">
            <v>8617</v>
          </cell>
          <cell r="B1229" t="str">
            <v>AJUSTE DIF. EN CAMBIO TERMICA LA SIERRA</v>
          </cell>
        </row>
        <row r="1230">
          <cell r="A1230">
            <v>8618</v>
          </cell>
          <cell r="B1230" t="str">
            <v>GASTOS FINANCIEROS TERMICA</v>
          </cell>
        </row>
        <row r="1231">
          <cell r="A1231">
            <v>8619</v>
          </cell>
          <cell r="B1231" t="str">
            <v>ANTICIPOS TERMICA</v>
          </cell>
        </row>
        <row r="1232">
          <cell r="A1232">
            <v>8620</v>
          </cell>
          <cell r="B1232" t="str">
            <v>CENTRO DE COSTO NO EXISTE!!!</v>
          </cell>
        </row>
        <row r="1233">
          <cell r="A1233">
            <v>8629</v>
          </cell>
          <cell r="B1233" t="str">
            <v>ANTICIPOS NECHI</v>
          </cell>
        </row>
        <row r="1234">
          <cell r="A1234">
            <v>8630</v>
          </cell>
          <cell r="B1234" t="str">
            <v>TERMOELECTRICA LA SIERRA - CICLO COMBIN.</v>
          </cell>
        </row>
        <row r="1235">
          <cell r="A1235">
            <v>8631</v>
          </cell>
          <cell r="B1235" t="str">
            <v>ESTUDIOS CICLO COMBINADO LA SIERRA</v>
          </cell>
        </row>
        <row r="1236">
          <cell r="A1236">
            <v>8632</v>
          </cell>
          <cell r="B1236" t="str">
            <v>CENTRO DE COSTO NO EXISTE!!!</v>
          </cell>
        </row>
        <row r="1237">
          <cell r="A1237">
            <v>8651</v>
          </cell>
          <cell r="B1237" t="str">
            <v>DISEÑOS NECHI</v>
          </cell>
        </row>
        <row r="1238">
          <cell r="A1238">
            <v>8652</v>
          </cell>
          <cell r="B1238" t="str">
            <v>INGENIERIA NECHI</v>
          </cell>
        </row>
        <row r="1239">
          <cell r="A1239">
            <v>8653</v>
          </cell>
          <cell r="B1239" t="str">
            <v>TIERRAS Y SERVIDUMBRES NECHI</v>
          </cell>
        </row>
        <row r="1240">
          <cell r="A1240">
            <v>8654</v>
          </cell>
          <cell r="B1240" t="str">
            <v>CENTRO DE COSTO NO EXISTE!!!</v>
          </cell>
        </row>
        <row r="1241">
          <cell r="A1241">
            <v>8690</v>
          </cell>
          <cell r="B1241" t="str">
            <v>AJUSTES POR INFL RIOG II</v>
          </cell>
        </row>
        <row r="1242">
          <cell r="A1242">
            <v>8691</v>
          </cell>
          <cell r="B1242" t="str">
            <v>CENTRO DE COSTO NO EXISTE!!!</v>
          </cell>
        </row>
        <row r="1243">
          <cell r="A1243">
            <v>8693</v>
          </cell>
          <cell r="B1243" t="str">
            <v>AJUSTES POR INFLACION NECHI</v>
          </cell>
        </row>
        <row r="1244">
          <cell r="A1244">
            <v>8694</v>
          </cell>
          <cell r="B1244" t="str">
            <v>CENTRO DE COSTO NO EXISTE!!!</v>
          </cell>
        </row>
        <row r="1245">
          <cell r="A1245">
            <v>8704</v>
          </cell>
          <cell r="B1245" t="str">
            <v>TRAB PART EN DIV CONSERV CONTROL</v>
          </cell>
        </row>
        <row r="1246">
          <cell r="A1246">
            <v>8705</v>
          </cell>
          <cell r="B1246" t="str">
            <v>CENTRO DE COSTO NO EXISTE!!!</v>
          </cell>
        </row>
        <row r="1247">
          <cell r="A1247">
            <v>8706</v>
          </cell>
          <cell r="B1247" t="str">
            <v>DIS MIRAFLORES Y TRONERAS</v>
          </cell>
        </row>
        <row r="1248">
          <cell r="A1248">
            <v>8707</v>
          </cell>
          <cell r="B1248" t="str">
            <v>CENTRO DE COSTO NO EXISTE!!!</v>
          </cell>
        </row>
        <row r="1249">
          <cell r="A1249">
            <v>8710</v>
          </cell>
          <cell r="B1249" t="str">
            <v>SISTEMAS INFORM. GEREN. DISTRIB. ENERGIA</v>
          </cell>
        </row>
        <row r="1250">
          <cell r="A1250">
            <v>8711</v>
          </cell>
          <cell r="B1250" t="str">
            <v>ALUMBRADO PUBLICO</v>
          </cell>
        </row>
        <row r="1251">
          <cell r="A1251">
            <v>8712</v>
          </cell>
          <cell r="B1251" t="str">
            <v>EST REDISENO TRONERAS</v>
          </cell>
        </row>
        <row r="1252">
          <cell r="A1252">
            <v>8713</v>
          </cell>
          <cell r="B1252" t="str">
            <v>PLANEAMIENTO OPERATIVO ENERGIA</v>
          </cell>
        </row>
        <row r="1253">
          <cell r="A1253">
            <v>8714</v>
          </cell>
          <cell r="B1253" t="str">
            <v>AJ POR INFL GEN Y REP EQUIPOS</v>
          </cell>
        </row>
        <row r="1254">
          <cell r="A1254">
            <v>8715</v>
          </cell>
          <cell r="B1254" t="str">
            <v>CENTRO DE COSTO NO EXISTE!!!</v>
          </cell>
        </row>
        <row r="1255">
          <cell r="A1255">
            <v>8716</v>
          </cell>
          <cell r="B1255" t="str">
            <v>SISTEMA DE REFRIGERACIÓN GUATAPÉ O.C.</v>
          </cell>
        </row>
        <row r="1256">
          <cell r="A1256">
            <v>8717</v>
          </cell>
          <cell r="B1256" t="str">
            <v>CENTRO DE COSTO NO EXISTE!!!</v>
          </cell>
        </row>
        <row r="1257">
          <cell r="A1257">
            <v>8720</v>
          </cell>
          <cell r="B1257" t="str">
            <v>MODELO EXPANSION GENERACION</v>
          </cell>
        </row>
        <row r="1258">
          <cell r="A1258">
            <v>8721</v>
          </cell>
          <cell r="B1258" t="str">
            <v>CENTRO DE COSTO NO EXISTE!!!</v>
          </cell>
        </row>
        <row r="1259">
          <cell r="A1259">
            <v>8724</v>
          </cell>
          <cell r="B1259" t="str">
            <v>MODERNIZACION GUATAPE</v>
          </cell>
        </row>
        <row r="1260">
          <cell r="A1260">
            <v>8725</v>
          </cell>
          <cell r="B1260" t="str">
            <v>PARTICION Y EXPANSION PARRILLA</v>
          </cell>
        </row>
        <row r="1261">
          <cell r="A1261">
            <v>8726</v>
          </cell>
          <cell r="B1261" t="str">
            <v>MTTO PREVENTIVO RURAL</v>
          </cell>
        </row>
        <row r="1262">
          <cell r="A1262">
            <v>8727</v>
          </cell>
          <cell r="B1262" t="str">
            <v>CENTRO DE COSTO NO EXISTE!!!</v>
          </cell>
        </row>
        <row r="1263">
          <cell r="A1263">
            <v>8728</v>
          </cell>
          <cell r="B1263" t="str">
            <v>OB VARIAS PROD ENERG DIV TECNICA</v>
          </cell>
        </row>
        <row r="1264">
          <cell r="A1264">
            <v>8729</v>
          </cell>
          <cell r="B1264" t="str">
            <v>OB VARIAS PRODUCC ENERG GTPE</v>
          </cell>
        </row>
        <row r="1265">
          <cell r="A1265">
            <v>8730</v>
          </cell>
          <cell r="B1265" t="str">
            <v>CENTRO DE COSTO NO EXISTE!!!</v>
          </cell>
        </row>
        <row r="1266">
          <cell r="A1266">
            <v>8731</v>
          </cell>
          <cell r="B1266" t="str">
            <v>DISENO RIACHON</v>
          </cell>
        </row>
        <row r="1267">
          <cell r="A1267">
            <v>8732</v>
          </cell>
          <cell r="B1267" t="str">
            <v>CENTRO DE COSTO NO EXISTE!!!</v>
          </cell>
        </row>
        <row r="1268">
          <cell r="A1268">
            <v>8738</v>
          </cell>
          <cell r="B1268" t="str">
            <v>REALCE VERTEDERO TENCHE</v>
          </cell>
        </row>
        <row r="1269">
          <cell r="A1269">
            <v>8739</v>
          </cell>
          <cell r="B1269" t="str">
            <v>TRASLADO CENTRAL GUADALUPE</v>
          </cell>
        </row>
        <row r="1270">
          <cell r="A1270">
            <v>8740</v>
          </cell>
          <cell r="B1270" t="str">
            <v>CONSULT. GUAD III,TRON, P.BLANC.</v>
          </cell>
        </row>
        <row r="1271">
          <cell r="A1271">
            <v>8741</v>
          </cell>
          <cell r="B1271" t="str">
            <v>CENTRO DE COSTO NO EXISTE!!!</v>
          </cell>
        </row>
        <row r="1272">
          <cell r="A1272">
            <v>8746</v>
          </cell>
          <cell r="B1272" t="str">
            <v>OBRA CIVIL MINICENTRAL DOLORES</v>
          </cell>
        </row>
        <row r="1273">
          <cell r="A1273">
            <v>8747</v>
          </cell>
          <cell r="B1273" t="str">
            <v>EQUIPOS MINICENTRAL DOLORES</v>
          </cell>
        </row>
        <row r="1274">
          <cell r="A1274">
            <v>8748</v>
          </cell>
          <cell r="B1274" t="str">
            <v>CENTRO DE COSTO NO EXISTE!!!</v>
          </cell>
        </row>
        <row r="1275">
          <cell r="A1275">
            <v>8760</v>
          </cell>
          <cell r="B1275" t="str">
            <v>PLAN INFORMATICO GERENCIA GENER. ENERGIA</v>
          </cell>
        </row>
        <row r="1276">
          <cell r="A1276">
            <v>8761</v>
          </cell>
          <cell r="B1276" t="str">
            <v>CENTRO DE COSTO NO EXISTE!!!</v>
          </cell>
        </row>
        <row r="1277">
          <cell r="A1277">
            <v>8770</v>
          </cell>
          <cell r="B1277" t="str">
            <v>CONSERVACIÓN CUENCAS</v>
          </cell>
        </row>
        <row r="1278">
          <cell r="A1278">
            <v>8771</v>
          </cell>
          <cell r="B1278" t="str">
            <v>OBRAS MITIGACIÓN IMPACTOS AMBIENTALES</v>
          </cell>
        </row>
        <row r="1279">
          <cell r="A1279">
            <v>8772</v>
          </cell>
          <cell r="B1279" t="str">
            <v>ESTACIONES HIDROMETEOROLÓGICAS</v>
          </cell>
        </row>
        <row r="1280">
          <cell r="A1280">
            <v>8773</v>
          </cell>
          <cell r="B1280" t="str">
            <v>CENTRO DE COSTO NO EXISTE!!!</v>
          </cell>
        </row>
        <row r="1281">
          <cell r="A1281">
            <v>8775</v>
          </cell>
          <cell r="B1281" t="str">
            <v>CONTRATOS U. PLANEACION GENERACIÓN</v>
          </cell>
        </row>
        <row r="1282">
          <cell r="A1282">
            <v>8776</v>
          </cell>
          <cell r="B1282" t="str">
            <v>CENTRO DE COSTO NO EXISTE!!!</v>
          </cell>
        </row>
        <row r="1283">
          <cell r="A1283">
            <v>8778</v>
          </cell>
          <cell r="B1283" t="str">
            <v>ANTICIPOS OTROS PROGRAMA GENERACIÓN</v>
          </cell>
        </row>
        <row r="1284">
          <cell r="A1284">
            <v>8779</v>
          </cell>
          <cell r="B1284" t="str">
            <v>ANTICIPOS GENERAC Y REPOSIC EQ</v>
          </cell>
        </row>
        <row r="1285">
          <cell r="A1285">
            <v>8780</v>
          </cell>
          <cell r="B1285" t="str">
            <v>CENTRO DE COSTO NO EXISTE!!!</v>
          </cell>
        </row>
        <row r="1286">
          <cell r="A1286">
            <v>8781</v>
          </cell>
          <cell r="B1286" t="str">
            <v>PMO FEN EXIMBANK OTROS PROGR</v>
          </cell>
        </row>
        <row r="1287">
          <cell r="A1287">
            <v>8782</v>
          </cell>
          <cell r="B1287" t="str">
            <v>CENTRO DE COSTO NO EXISTE!!!</v>
          </cell>
        </row>
        <row r="1288">
          <cell r="A1288">
            <v>8790</v>
          </cell>
          <cell r="B1288" t="str">
            <v>AJ POR INFL GENER Y REPOSIC EQ</v>
          </cell>
        </row>
        <row r="1289">
          <cell r="A1289">
            <v>8791</v>
          </cell>
          <cell r="B1289" t="str">
            <v>CENTRO DE COSTO NO EXISTE!!!</v>
          </cell>
        </row>
        <row r="1290">
          <cell r="A1290">
            <v>8797</v>
          </cell>
          <cell r="B1290" t="str">
            <v>AJTE PTMO EXIMBANK OTROS PROG</v>
          </cell>
        </row>
        <row r="1291">
          <cell r="A1291">
            <v>8798</v>
          </cell>
          <cell r="B1291" t="str">
            <v>INGENIERIA OTROS PROGRAMAS</v>
          </cell>
        </row>
        <row r="1292">
          <cell r="A1292">
            <v>8799</v>
          </cell>
          <cell r="B1292" t="str">
            <v>ANTICIPOS OTROS PROGRAMA DISTRIBUCION</v>
          </cell>
        </row>
        <row r="1293">
          <cell r="A1293">
            <v>8800</v>
          </cell>
          <cell r="B1293" t="str">
            <v>CENTRO DE COSTO NO EXISTE!!!</v>
          </cell>
        </row>
        <row r="1294">
          <cell r="A1294">
            <v>8801</v>
          </cell>
          <cell r="B1294" t="str">
            <v>CAPACITACION GENERACIÓN ENERGIA</v>
          </cell>
        </row>
        <row r="1295">
          <cell r="A1295">
            <v>8802</v>
          </cell>
          <cell r="B1295" t="str">
            <v>CAPACITACION DISTRIBUCION ENERGIA</v>
          </cell>
        </row>
        <row r="1296">
          <cell r="A1296">
            <v>8803</v>
          </cell>
          <cell r="B1296" t="str">
            <v>CENTRO DE COSTO NO EXISTE!!!</v>
          </cell>
        </row>
        <row r="1297">
          <cell r="A1297">
            <v>8804</v>
          </cell>
          <cell r="B1297" t="str">
            <v>ADECUACION TERRENO PARQUEADERO</v>
          </cell>
        </row>
        <row r="1298">
          <cell r="A1298">
            <v>8805</v>
          </cell>
          <cell r="B1298" t="str">
            <v>EDIFICIO SEDE BOGOTA</v>
          </cell>
        </row>
        <row r="1299">
          <cell r="A1299">
            <v>8806</v>
          </cell>
          <cell r="B1299" t="str">
            <v>CENTRO DE COSTO NO EXISTE!!!</v>
          </cell>
        </row>
        <row r="1300">
          <cell r="A1300">
            <v>8808</v>
          </cell>
          <cell r="B1300" t="str">
            <v>REMODELACION ED.MIGUEL DE AGUI</v>
          </cell>
        </row>
        <row r="1301">
          <cell r="A1301">
            <v>8809</v>
          </cell>
          <cell r="B1301" t="str">
            <v>CENTRO DE COSTO NO EXISTE!!!</v>
          </cell>
        </row>
        <row r="1302">
          <cell r="A1302">
            <v>8812</v>
          </cell>
          <cell r="B1302" t="str">
            <v>OBRAS SEGURIDAD INSTALAC EPM</v>
          </cell>
        </row>
        <row r="1303">
          <cell r="A1303">
            <v>8813</v>
          </cell>
          <cell r="B1303" t="str">
            <v>CENTRO DE COSTO NO EXISTE!!!</v>
          </cell>
        </row>
        <row r="1304">
          <cell r="A1304">
            <v>8820</v>
          </cell>
          <cell r="B1304" t="str">
            <v>PAVIMENTACION</v>
          </cell>
        </row>
        <row r="1305">
          <cell r="A1305">
            <v>8821</v>
          </cell>
          <cell r="B1305" t="str">
            <v>CENTRO DE COSTO NO EXISTE!!!</v>
          </cell>
        </row>
        <row r="1306">
          <cell r="A1306">
            <v>8823</v>
          </cell>
          <cell r="B1306" t="str">
            <v>CONSTRUCC Y MTTO DESPACHO CUAD</v>
          </cell>
        </row>
        <row r="1307">
          <cell r="A1307">
            <v>8824</v>
          </cell>
          <cell r="B1307" t="str">
            <v>CENTRO DE COSTO NO EXISTE!!!</v>
          </cell>
        </row>
        <row r="1308">
          <cell r="A1308">
            <v>8826</v>
          </cell>
          <cell r="B1308" t="str">
            <v>REMODELACION PALACIO</v>
          </cell>
        </row>
        <row r="1309">
          <cell r="A1309">
            <v>8827</v>
          </cell>
          <cell r="B1309" t="str">
            <v>REFORMA DIV. COMERCIAL</v>
          </cell>
        </row>
        <row r="1310">
          <cell r="A1310">
            <v>8828</v>
          </cell>
          <cell r="B1310" t="str">
            <v>OBRA CIVIL ADECUACION REFORMAS</v>
          </cell>
        </row>
        <row r="1311">
          <cell r="A1311">
            <v>8829</v>
          </cell>
          <cell r="B1311" t="str">
            <v>ADECUACION OFIC ATENCION USUARIO</v>
          </cell>
        </row>
        <row r="1312">
          <cell r="A1312">
            <v>8830</v>
          </cell>
          <cell r="B1312" t="str">
            <v>CENTRO DE COSTO NO EXISTE!!!</v>
          </cell>
        </row>
        <row r="1313">
          <cell r="A1313">
            <v>8836</v>
          </cell>
          <cell r="B1313" t="str">
            <v>FACHADA CENTRO DE CONTROL</v>
          </cell>
        </row>
        <row r="1314">
          <cell r="A1314">
            <v>8837</v>
          </cell>
          <cell r="B1314" t="str">
            <v>CENTRO DE COSTO NO EXISTE!!!</v>
          </cell>
        </row>
        <row r="1315">
          <cell r="A1315">
            <v>8839</v>
          </cell>
          <cell r="B1315" t="str">
            <v>ANT PLAN MAEST DE INFORMATICA</v>
          </cell>
        </row>
        <row r="1316">
          <cell r="A1316">
            <v>8840</v>
          </cell>
          <cell r="B1316" t="str">
            <v>CENTRO DE COSTO NO EXISTE!!!</v>
          </cell>
        </row>
        <row r="1317">
          <cell r="A1317">
            <v>8843</v>
          </cell>
          <cell r="B1317" t="str">
            <v>ADECUACIONES EDIFICIO EE.PP.M.</v>
          </cell>
        </row>
        <row r="1318">
          <cell r="A1318">
            <v>8844</v>
          </cell>
          <cell r="B1318" t="str">
            <v>CENTRO DE COSTO NO EXISTE!!!</v>
          </cell>
        </row>
        <row r="1319">
          <cell r="A1319">
            <v>8845</v>
          </cell>
          <cell r="B1319" t="str">
            <v>CENTRO OPERACION MANTENIMIENTO COLOMBIA</v>
          </cell>
        </row>
        <row r="1320">
          <cell r="A1320">
            <v>8846</v>
          </cell>
          <cell r="B1320" t="str">
            <v>VALORIZACION CORPORATIVA EEPPM</v>
          </cell>
        </row>
        <row r="1321">
          <cell r="A1321">
            <v>8847</v>
          </cell>
          <cell r="B1321" t="str">
            <v>BODEGA ALMACEN GENERAL ZONA NORTE</v>
          </cell>
        </row>
        <row r="1322">
          <cell r="A1322">
            <v>8848</v>
          </cell>
          <cell r="B1322" t="str">
            <v>OFICINA SUSCRIPTORES MPIO. BARBOSA</v>
          </cell>
        </row>
        <row r="1323">
          <cell r="A1323">
            <v>8849</v>
          </cell>
          <cell r="B1323" t="str">
            <v>DESPACHO CUADRILLAS ZONA NORTE</v>
          </cell>
        </row>
        <row r="1324">
          <cell r="A1324">
            <v>8850</v>
          </cell>
          <cell r="B1324" t="str">
            <v>CENTRO DE COSTO NO EXISTE!!!</v>
          </cell>
        </row>
        <row r="1325">
          <cell r="A1325">
            <v>8852</v>
          </cell>
          <cell r="B1325" t="str">
            <v>ESTUDIOS DE DEMANDA</v>
          </cell>
        </row>
        <row r="1326">
          <cell r="A1326">
            <v>8853</v>
          </cell>
          <cell r="B1326" t="str">
            <v>CENTRO DE COSTO NO EXISTE!!!</v>
          </cell>
        </row>
        <row r="1327">
          <cell r="A1327">
            <v>8854</v>
          </cell>
          <cell r="B1327" t="str">
            <v>OBRAS CAROLINA Y GUATAPE</v>
          </cell>
        </row>
        <row r="1328">
          <cell r="A1328">
            <v>8855</v>
          </cell>
          <cell r="B1328" t="str">
            <v>CENTRO DE COSTO NO EXISTE!!!</v>
          </cell>
        </row>
        <row r="1329">
          <cell r="A1329">
            <v>8862</v>
          </cell>
          <cell r="B1329" t="str">
            <v>ADECUACION DESPACHOS ENER Y SUSC</v>
          </cell>
        </row>
        <row r="1330">
          <cell r="A1330">
            <v>8863</v>
          </cell>
          <cell r="B1330" t="str">
            <v>PARQUE RECREACIONAL PIEDRAS BLAN</v>
          </cell>
        </row>
        <row r="1331">
          <cell r="A1331">
            <v>8864</v>
          </cell>
          <cell r="B1331" t="str">
            <v>CENTRO DE COSTO NO EXISTE!!!</v>
          </cell>
        </row>
        <row r="1332">
          <cell r="A1332">
            <v>8878</v>
          </cell>
          <cell r="B1332" t="str">
            <v>AJ POR INFL PLANTA GENERAL</v>
          </cell>
        </row>
        <row r="1333">
          <cell r="A1333">
            <v>8879</v>
          </cell>
          <cell r="B1333" t="str">
            <v>AJ POR INFL PLANTA GENERAL</v>
          </cell>
        </row>
        <row r="1334">
          <cell r="A1334">
            <v>8880</v>
          </cell>
          <cell r="B1334" t="str">
            <v>AJ X INFL PTA GENERAL</v>
          </cell>
        </row>
        <row r="1335">
          <cell r="A1335">
            <v>8881</v>
          </cell>
          <cell r="B1335" t="str">
            <v>AJ X INFL PTA GENERAL</v>
          </cell>
        </row>
        <row r="1336">
          <cell r="A1336">
            <v>8882</v>
          </cell>
          <cell r="B1336" t="str">
            <v>CENTRO DE COSTO NO EXISTE!!!</v>
          </cell>
        </row>
        <row r="1337">
          <cell r="A1337">
            <v>8893</v>
          </cell>
          <cell r="B1337" t="str">
            <v>PLAN PARQUES ECOLOGICOS</v>
          </cell>
        </row>
        <row r="1338">
          <cell r="A1338">
            <v>8894</v>
          </cell>
          <cell r="B1338" t="str">
            <v>PARQUE DE LAS AGUAS</v>
          </cell>
        </row>
        <row r="1339">
          <cell r="A1339">
            <v>8895</v>
          </cell>
          <cell r="B1339" t="str">
            <v>CENTRO DE COSTO NO EXISTE!!!</v>
          </cell>
        </row>
        <row r="1340">
          <cell r="A1340">
            <v>8903</v>
          </cell>
          <cell r="B1340" t="str">
            <v>INTERVENTORIA EDIFICIO EPM</v>
          </cell>
        </row>
        <row r="1341">
          <cell r="A1341">
            <v>8904</v>
          </cell>
          <cell r="B1341" t="str">
            <v>CENTRO DE COSTO NO EXISTE!!!</v>
          </cell>
        </row>
        <row r="1342">
          <cell r="A1342">
            <v>8905</v>
          </cell>
          <cell r="B1342" t="str">
            <v>COSTOS CONCURRENTES EDIFICIO EPM</v>
          </cell>
        </row>
        <row r="1343">
          <cell r="A1343">
            <v>8906</v>
          </cell>
          <cell r="B1343" t="str">
            <v>INGENIERIA Y ADMON EDIFICIO EPM</v>
          </cell>
        </row>
        <row r="1344">
          <cell r="A1344">
            <v>8907</v>
          </cell>
          <cell r="B1344" t="str">
            <v>CENTRO DE COSTO NO EXISTE!!!</v>
          </cell>
        </row>
        <row r="1345">
          <cell r="A1345">
            <v>8912</v>
          </cell>
          <cell r="B1345" t="str">
            <v>ESTRUCTURAS METALICAS EDIF EPM</v>
          </cell>
        </row>
        <row r="1346">
          <cell r="A1346">
            <v>8913</v>
          </cell>
          <cell r="B1346" t="str">
            <v>CENTRO DE COSTO NO EXISTE!!!</v>
          </cell>
        </row>
        <row r="1347">
          <cell r="A1347">
            <v>8914</v>
          </cell>
          <cell r="B1347" t="str">
            <v>AMOBLAM Y SENALIZ EDIFICIO EPM</v>
          </cell>
        </row>
        <row r="1348">
          <cell r="A1348">
            <v>8915</v>
          </cell>
          <cell r="B1348" t="str">
            <v>CENTRO DE COSTO NO EXISTE!!!</v>
          </cell>
        </row>
        <row r="1349">
          <cell r="A1349">
            <v>8916</v>
          </cell>
          <cell r="B1349" t="str">
            <v>ACABADOS GRALES EDIFICIO EPM</v>
          </cell>
        </row>
        <row r="1350">
          <cell r="A1350">
            <v>8917</v>
          </cell>
          <cell r="B1350" t="str">
            <v>CENTRO DE COSTO NO EXISTE!!!</v>
          </cell>
        </row>
        <row r="1351">
          <cell r="A1351">
            <v>8920</v>
          </cell>
          <cell r="B1351" t="str">
            <v>SISTEMA DE AIRE ACOND EDIF EPM</v>
          </cell>
        </row>
        <row r="1352">
          <cell r="A1352">
            <v>8921</v>
          </cell>
          <cell r="B1352" t="str">
            <v>TRANSP VERT E INCLINADO EDIF EPM</v>
          </cell>
        </row>
        <row r="1353">
          <cell r="A1353">
            <v>8922</v>
          </cell>
          <cell r="B1353" t="str">
            <v>CENTRO DE COSTO NO EXISTE!!!</v>
          </cell>
        </row>
        <row r="1354">
          <cell r="A1354">
            <v>8923</v>
          </cell>
          <cell r="B1354" t="str">
            <v>RED ELECT Y COMUNICACIONES EDIF EPM</v>
          </cell>
        </row>
        <row r="1355">
          <cell r="A1355">
            <v>8924</v>
          </cell>
          <cell r="B1355" t="str">
            <v>AUTOMATIZACION EDIFICIO EPM</v>
          </cell>
        </row>
        <row r="1356">
          <cell r="A1356">
            <v>8925</v>
          </cell>
          <cell r="B1356" t="str">
            <v>SISTEMAS DE ILUMINACION EDIF EPM</v>
          </cell>
        </row>
        <row r="1357">
          <cell r="A1357">
            <v>8926</v>
          </cell>
          <cell r="B1357" t="str">
            <v>CENTRO DE COSTO NO EXISTE!!!</v>
          </cell>
        </row>
        <row r="1358">
          <cell r="A1358">
            <v>8927</v>
          </cell>
          <cell r="B1358" t="str">
            <v>EQ ANTIINCENDIO E HIDR EDIF EPM</v>
          </cell>
        </row>
        <row r="1359">
          <cell r="A1359">
            <v>8928</v>
          </cell>
          <cell r="B1359" t="str">
            <v>SIST DE VOZ DAT Y SONID EDIF EPM</v>
          </cell>
        </row>
        <row r="1360">
          <cell r="A1360">
            <v>8929</v>
          </cell>
          <cell r="B1360" t="str">
            <v>ANTICIPO SEDE</v>
          </cell>
        </row>
        <row r="1361">
          <cell r="A1361">
            <v>8930</v>
          </cell>
          <cell r="B1361" t="str">
            <v>CENTRO DE COSTO NO EXISTE!!!</v>
          </cell>
        </row>
        <row r="1362">
          <cell r="A1362">
            <v>8950</v>
          </cell>
          <cell r="B1362" t="str">
            <v>PROYECTO URE EN LA RESIDENCIA</v>
          </cell>
        </row>
        <row r="1363">
          <cell r="A1363">
            <v>8951</v>
          </cell>
          <cell r="B1363" t="str">
            <v>PROYECTO PILOTO URE INDUSTRIA</v>
          </cell>
        </row>
        <row r="1364">
          <cell r="A1364">
            <v>8952</v>
          </cell>
          <cell r="B1364" t="str">
            <v>INVESTIGACION Y DESARROLLO URE</v>
          </cell>
        </row>
        <row r="1365">
          <cell r="A1365">
            <v>8953</v>
          </cell>
          <cell r="B1365" t="str">
            <v>CENTRO DE COSTO NO EXISTE!!!</v>
          </cell>
        </row>
        <row r="1366">
          <cell r="A1366">
            <v>8959</v>
          </cell>
          <cell r="B1366" t="str">
            <v>INGENIERIA Y ADMON U.R.E.</v>
          </cell>
        </row>
        <row r="1367">
          <cell r="A1367">
            <v>8960</v>
          </cell>
          <cell r="B1367" t="str">
            <v>ALUMBRADO PUBLICO EFICIENTE</v>
          </cell>
        </row>
        <row r="1368">
          <cell r="A1368">
            <v>8961</v>
          </cell>
          <cell r="B1368" t="str">
            <v>CENTRO DE COSTO NO EXISTE!!!</v>
          </cell>
        </row>
        <row r="1369">
          <cell r="A1369">
            <v>8971</v>
          </cell>
          <cell r="B1369" t="str">
            <v>PROYECTO ALURE</v>
          </cell>
        </row>
        <row r="1370">
          <cell r="A1370">
            <v>8972</v>
          </cell>
          <cell r="B1370" t="str">
            <v>CENTRO DE COSTO NO EXISTE!!!</v>
          </cell>
        </row>
        <row r="1371">
          <cell r="A1371">
            <v>8974</v>
          </cell>
          <cell r="B1371" t="str">
            <v>CAMPANA NACIONAL URE</v>
          </cell>
        </row>
        <row r="1372">
          <cell r="A1372">
            <v>8975</v>
          </cell>
          <cell r="B1372" t="str">
            <v>CENTRO DE COSTO NO EXISTE!!!</v>
          </cell>
        </row>
        <row r="1373">
          <cell r="A1373">
            <v>8979</v>
          </cell>
          <cell r="B1373" t="str">
            <v>ANTICIPOS U.R.E.</v>
          </cell>
        </row>
        <row r="1374">
          <cell r="A1374">
            <v>8980</v>
          </cell>
          <cell r="B1374" t="str">
            <v>CENTRO DE COSTO NO EXISTE!!!</v>
          </cell>
        </row>
        <row r="1375">
          <cell r="A1375">
            <v>8989</v>
          </cell>
          <cell r="B1375" t="str">
            <v>AJ POR INFL USO RACIONAL ENERGIA</v>
          </cell>
        </row>
        <row r="1376">
          <cell r="A1376">
            <v>8990</v>
          </cell>
          <cell r="B1376" t="str">
            <v>CENTRO DE COSTO NO EXISTE!!!</v>
          </cell>
        </row>
        <row r="1377">
          <cell r="A1377">
            <v>8999</v>
          </cell>
          <cell r="B1377" t="str">
            <v>ANTICIPOS PROGRAMAS GENERALES</v>
          </cell>
        </row>
        <row r="1378">
          <cell r="A1378">
            <v>9000</v>
          </cell>
          <cell r="B1378" t="str">
            <v>DIRECCION DE INFORMATICA</v>
          </cell>
        </row>
        <row r="1379">
          <cell r="A1379">
            <v>9001</v>
          </cell>
          <cell r="B1379" t="str">
            <v>CAPACIDAD EQUIPOS CORPORATIVOS</v>
          </cell>
        </row>
        <row r="1380">
          <cell r="A1380">
            <v>9002</v>
          </cell>
          <cell r="B1380" t="str">
            <v>PROYECTO GACELA</v>
          </cell>
        </row>
        <row r="1381">
          <cell r="A1381">
            <v>9003</v>
          </cell>
          <cell r="B1381" t="str">
            <v>RED COMUNICACION DE DATOS</v>
          </cell>
        </row>
        <row r="1382">
          <cell r="A1382">
            <v>9004</v>
          </cell>
          <cell r="B1382" t="str">
            <v>METODOLOGIA PARA DRROLLO SIST.</v>
          </cell>
        </row>
        <row r="1383">
          <cell r="A1383">
            <v>9005</v>
          </cell>
          <cell r="B1383" t="str">
            <v>CENTRO DE COSTO NO EXISTE!!!</v>
          </cell>
        </row>
        <row r="1384">
          <cell r="A1384">
            <v>9007</v>
          </cell>
          <cell r="B1384" t="str">
            <v>UNIDAD PLANEACION INFORMATICA</v>
          </cell>
        </row>
        <row r="1385">
          <cell r="A1385">
            <v>9008</v>
          </cell>
          <cell r="B1385" t="str">
            <v>CENTRO DE COSTO NO EXISTE!!!</v>
          </cell>
        </row>
        <row r="1386">
          <cell r="A1386">
            <v>9009</v>
          </cell>
          <cell r="B1386" t="str">
            <v>GRUPO SIGMA</v>
          </cell>
        </row>
        <row r="1387">
          <cell r="A1387">
            <v>9010</v>
          </cell>
          <cell r="B1387" t="str">
            <v>DPTO CONTRATACION Y LICITACION</v>
          </cell>
        </row>
        <row r="1388">
          <cell r="A1388">
            <v>9011</v>
          </cell>
          <cell r="B1388" t="str">
            <v xml:space="preserve">CENTRO DE COSTO NO EXISTE!!! </v>
          </cell>
        </row>
        <row r="1389">
          <cell r="A1389">
            <v>9020</v>
          </cell>
          <cell r="B1389" t="str">
            <v>UNIDAD DE GESTION INFORMATICA</v>
          </cell>
        </row>
        <row r="1390">
          <cell r="A1390">
            <v>9021</v>
          </cell>
          <cell r="B1390" t="str">
            <v>CENTRO DE COSTO NO EXISTE!!!</v>
          </cell>
        </row>
        <row r="1391">
          <cell r="A1391">
            <v>9091</v>
          </cell>
          <cell r="B1391" t="str">
            <v>AJ POR INFL PLAN M INFORMATICA</v>
          </cell>
        </row>
        <row r="1392">
          <cell r="A1392">
            <v>9092</v>
          </cell>
          <cell r="B1392" t="str">
            <v>AJ POR INFL PLAN M INFORMATICA</v>
          </cell>
        </row>
        <row r="1393">
          <cell r="A1393">
            <v>9093</v>
          </cell>
          <cell r="B1393" t="str">
            <v>AJ X INFL PLAN MAEST INFORMATC</v>
          </cell>
        </row>
        <row r="1394">
          <cell r="A1394">
            <v>9094</v>
          </cell>
          <cell r="B1394" t="str">
            <v>AJ POR INFL P MAEST INFORMATIC</v>
          </cell>
        </row>
        <row r="1395">
          <cell r="A1395">
            <v>9095</v>
          </cell>
          <cell r="B1395" t="str">
            <v>CENTRO DE COSTO NO EXISTE!!!</v>
          </cell>
        </row>
        <row r="1396">
          <cell r="A1396">
            <v>9099</v>
          </cell>
          <cell r="B1396" t="str">
            <v>DLLO PROY INTERNOS INFORMATICA</v>
          </cell>
        </row>
        <row r="1397">
          <cell r="A1397">
            <v>9100</v>
          </cell>
          <cell r="B1397" t="str">
            <v>DIVISION DESARROLLO INFORMATIC</v>
          </cell>
        </row>
        <row r="1398">
          <cell r="A1398">
            <v>9101</v>
          </cell>
          <cell r="B1398" t="str">
            <v>GRUPO PROYECTOS ESPECIALES</v>
          </cell>
        </row>
        <row r="1399">
          <cell r="A1399">
            <v>9102</v>
          </cell>
          <cell r="B1399" t="str">
            <v>CENTRO DE COSTO NO EXISTE!!!</v>
          </cell>
        </row>
        <row r="1400">
          <cell r="A1400">
            <v>9110</v>
          </cell>
          <cell r="B1400" t="str">
            <v>DPTO DESARROLLO SISTEMAS DE IN</v>
          </cell>
        </row>
        <row r="1401">
          <cell r="A1401">
            <v>9111</v>
          </cell>
          <cell r="B1401" t="str">
            <v>CENTRO DE COSTO NO EXISTE!!!</v>
          </cell>
        </row>
        <row r="1402">
          <cell r="A1402">
            <v>9120</v>
          </cell>
          <cell r="B1402" t="str">
            <v>DPTO MTO SISTEMAS DE INFORMACI</v>
          </cell>
        </row>
        <row r="1403">
          <cell r="A1403">
            <v>9121</v>
          </cell>
          <cell r="B1403" t="str">
            <v>CENTRO DE COSTO NO EXISTE!!!</v>
          </cell>
        </row>
        <row r="1404">
          <cell r="A1404">
            <v>9200</v>
          </cell>
          <cell r="B1404" t="str">
            <v>DIVISION OPERATIVA INFORMATICA</v>
          </cell>
        </row>
        <row r="1405">
          <cell r="A1405">
            <v>9201</v>
          </cell>
          <cell r="B1405" t="str">
            <v>CENTRO DE COSTO NO EXISTE!!!</v>
          </cell>
        </row>
        <row r="1406">
          <cell r="A1406">
            <v>9210</v>
          </cell>
          <cell r="B1406" t="str">
            <v>DEPARTAMENTO SOPORTE TECNICO</v>
          </cell>
        </row>
        <row r="1407">
          <cell r="A1407">
            <v>9211</v>
          </cell>
          <cell r="B1407" t="str">
            <v>CENTRO DE COSTO NO EXISTE!!!</v>
          </cell>
        </row>
        <row r="1408">
          <cell r="A1408">
            <v>9220</v>
          </cell>
          <cell r="B1408" t="str">
            <v>DEPTO DE OPERACIONES INFORMATI</v>
          </cell>
        </row>
        <row r="1409">
          <cell r="A1409">
            <v>9221</v>
          </cell>
          <cell r="B1409" t="str">
            <v>CENTRO DE COSTO NO EXISTE!!!</v>
          </cell>
        </row>
        <row r="1410">
          <cell r="A1410">
            <v>9230</v>
          </cell>
          <cell r="B1410" t="str">
            <v>DEPTO. REDES INFORMATICA</v>
          </cell>
        </row>
        <row r="1411">
          <cell r="A1411">
            <v>9231</v>
          </cell>
          <cell r="B1411" t="str">
            <v>CENTRO DE COSTO NO EXISTE!!!</v>
          </cell>
        </row>
        <row r="1412">
          <cell r="A1412">
            <v>9300</v>
          </cell>
          <cell r="B1412" t="str">
            <v>CAPACITACION INFORMATICA</v>
          </cell>
        </row>
        <row r="1413">
          <cell r="A1413">
            <v>9301</v>
          </cell>
          <cell r="B1413" t="str">
            <v>SISTEMA INFORMACION ADMON CONT</v>
          </cell>
        </row>
        <row r="1414">
          <cell r="A1414">
            <v>9302</v>
          </cell>
          <cell r="B1414" t="str">
            <v>BASE DE DATOS HIDROMETEOROLOGI</v>
          </cell>
        </row>
        <row r="1415">
          <cell r="A1415">
            <v>9303</v>
          </cell>
          <cell r="B1415" t="str">
            <v>CENTRO DE COSTO NO EXISTE!!!</v>
          </cell>
        </row>
        <row r="1416">
          <cell r="A1416">
            <v>9305</v>
          </cell>
          <cell r="B1416" t="str">
            <v>GEST AUTOMATIZ MAT Y MTTO GAMMA</v>
          </cell>
        </row>
        <row r="1417">
          <cell r="A1417">
            <v>9306</v>
          </cell>
          <cell r="B1417" t="str">
            <v>SIST.INFORM. DEL CIGAT</v>
          </cell>
        </row>
        <row r="1418">
          <cell r="A1418">
            <v>9307</v>
          </cell>
          <cell r="B1418" t="str">
            <v>CENTRO DE COSTO NO EXISTE!!!</v>
          </cell>
        </row>
        <row r="1419">
          <cell r="A1419">
            <v>9309</v>
          </cell>
          <cell r="B1419" t="str">
            <v>SIST.INFORM.CONTROL PERD.TCAS</v>
          </cell>
        </row>
        <row r="1420">
          <cell r="A1420">
            <v>9310</v>
          </cell>
          <cell r="B1420" t="str">
            <v>CENTRO DE COSTO NO EXISTE!!!</v>
          </cell>
        </row>
        <row r="1421">
          <cell r="A1421">
            <v>9312</v>
          </cell>
          <cell r="B1421" t="str">
            <v>DIS DE RED ASIST POR COMP</v>
          </cell>
        </row>
        <row r="1422">
          <cell r="A1422">
            <v>9313</v>
          </cell>
          <cell r="B1422" t="str">
            <v>CENTRO DE COSTO NO EXISTE!!!</v>
          </cell>
        </row>
        <row r="1423">
          <cell r="A1423">
            <v>9315</v>
          </cell>
          <cell r="B1423" t="str">
            <v>PROYECTO GESTAR</v>
          </cell>
        </row>
        <row r="1424">
          <cell r="A1424">
            <v>9316</v>
          </cell>
          <cell r="B1424" t="str">
            <v>PROYECTO MULTIMEDIA</v>
          </cell>
        </row>
        <row r="1425">
          <cell r="A1425">
            <v>9317</v>
          </cell>
          <cell r="B1425" t="str">
            <v>CENTRO DE COSTO NO EXISTE!!!</v>
          </cell>
        </row>
        <row r="1426">
          <cell r="A1426">
            <v>9318</v>
          </cell>
          <cell r="B1426" t="str">
            <v>ADQUISICION PAQUETE MANEJO GESTION</v>
          </cell>
        </row>
        <row r="1427">
          <cell r="A1427">
            <v>9319</v>
          </cell>
          <cell r="B1427" t="str">
            <v>DESARROLLO COMUNICACIÓN DE DATOS</v>
          </cell>
        </row>
        <row r="1428">
          <cell r="A1428">
            <v>9320</v>
          </cell>
          <cell r="B1428" t="str">
            <v>SOPORTE MANTENIMIENTO  D.R.C.</v>
          </cell>
        </row>
        <row r="1429">
          <cell r="A1429">
            <v>9321</v>
          </cell>
          <cell r="B1429" t="str">
            <v>GROUPWARE</v>
          </cell>
        </row>
        <row r="1430">
          <cell r="A1430">
            <v>9322</v>
          </cell>
          <cell r="B1430" t="str">
            <v>PROYECTO PIBOT CORPORATIVO</v>
          </cell>
        </row>
        <row r="1431">
          <cell r="A1431">
            <v>9323</v>
          </cell>
          <cell r="B1431" t="str">
            <v>PAQUETE PRONOSTICO DE CAUDALES</v>
          </cell>
        </row>
        <row r="1432">
          <cell r="A1432">
            <v>9324</v>
          </cell>
          <cell r="B1432" t="str">
            <v>CENTRO DE COSTO NO EXISTE!!!</v>
          </cell>
        </row>
        <row r="1433">
          <cell r="A1433">
            <v>9326</v>
          </cell>
          <cell r="B1433" t="str">
            <v>PROYECTO METODOLOGIA FASE II</v>
          </cell>
        </row>
        <row r="1434">
          <cell r="A1434">
            <v>9327</v>
          </cell>
          <cell r="B1434" t="str">
            <v>HW PROYECTOS DE TECNOLOGIA</v>
          </cell>
        </row>
        <row r="1435">
          <cell r="A1435">
            <v>9328</v>
          </cell>
          <cell r="B1435" t="str">
            <v>CENTRO DE COSTO NO EXISTE!!!</v>
          </cell>
        </row>
        <row r="1436">
          <cell r="A1436">
            <v>9330</v>
          </cell>
          <cell r="B1436" t="str">
            <v>PLAN DES. INF. GEREN. DISTRIB. ENERGIA</v>
          </cell>
        </row>
        <row r="1437">
          <cell r="A1437">
            <v>9331</v>
          </cell>
          <cell r="B1437" t="str">
            <v>CENTRO DE COSTO NO EXISTE!!!</v>
          </cell>
        </row>
        <row r="1438">
          <cell r="A1438">
            <v>9361</v>
          </cell>
          <cell r="B1438" t="str">
            <v>SW MICROS SERVIDORES Y EQ.DPTL</v>
          </cell>
        </row>
        <row r="1439">
          <cell r="A1439">
            <v>9362</v>
          </cell>
          <cell r="B1439" t="str">
            <v>CENTRO DE COSTO NO EXISTE!!!</v>
          </cell>
        </row>
        <row r="1440">
          <cell r="A1440">
            <v>9366</v>
          </cell>
          <cell r="B1440" t="str">
            <v>PROYECTO SIGMA CON RECURSOS PROP.</v>
          </cell>
        </row>
        <row r="1441">
          <cell r="A1441">
            <v>9367</v>
          </cell>
          <cell r="B1441" t="str">
            <v>ASESORIA Y SOPORTE TECN. SIGMA</v>
          </cell>
        </row>
        <row r="1442">
          <cell r="A1442">
            <v>9368</v>
          </cell>
          <cell r="B1442" t="str">
            <v>CAPACITACION SIGMA</v>
          </cell>
        </row>
        <row r="1443">
          <cell r="A1443">
            <v>9369</v>
          </cell>
          <cell r="B1443" t="str">
            <v>DESARROLLO APLICACIONES SIGMA</v>
          </cell>
        </row>
        <row r="1444">
          <cell r="A1444">
            <v>9370</v>
          </cell>
          <cell r="B1444" t="str">
            <v>CONVERSION BASE GEOGRAFICA SIGMA</v>
          </cell>
        </row>
        <row r="1445">
          <cell r="A1445">
            <v>9371</v>
          </cell>
          <cell r="B1445" t="str">
            <v>PROY. PILOTO SIGMA BIRF 2449</v>
          </cell>
        </row>
        <row r="1446">
          <cell r="A1446">
            <v>9372</v>
          </cell>
          <cell r="B1446" t="str">
            <v>CONVERSION REDES ACUEDUCTO</v>
          </cell>
        </row>
        <row r="1447">
          <cell r="A1447">
            <v>9373</v>
          </cell>
          <cell r="B1447" t="str">
            <v>CONVERSION REDES ALCANTARILLADO</v>
          </cell>
        </row>
        <row r="1448">
          <cell r="A1448">
            <v>9374</v>
          </cell>
          <cell r="B1448" t="str">
            <v>CONVERSION REDES DISTRIBUCION</v>
          </cell>
        </row>
        <row r="1449">
          <cell r="A1449">
            <v>9375</v>
          </cell>
          <cell r="B1449" t="str">
            <v>CONVERSION REDES TELEFONOS</v>
          </cell>
        </row>
        <row r="1450">
          <cell r="A1450">
            <v>9376</v>
          </cell>
          <cell r="B1450" t="str">
            <v>HW SW Y APLICATIVOS ACUEDUCTO</v>
          </cell>
        </row>
        <row r="1451">
          <cell r="A1451">
            <v>9377</v>
          </cell>
          <cell r="B1451" t="str">
            <v>HW SW Y APLICATIVOS SANEAMIENTO</v>
          </cell>
        </row>
        <row r="1452">
          <cell r="A1452">
            <v>9378</v>
          </cell>
          <cell r="B1452" t="str">
            <v>HW SW Y APLICATIVOS ENERGIA</v>
          </cell>
        </row>
        <row r="1453">
          <cell r="A1453">
            <v>9379</v>
          </cell>
          <cell r="B1453" t="str">
            <v>HW SW Y APLICATIVOS TELECOMUN.</v>
          </cell>
        </row>
        <row r="1454">
          <cell r="A1454">
            <v>9380</v>
          </cell>
          <cell r="B1454" t="str">
            <v>POLIGONO</v>
          </cell>
        </row>
        <row r="1455">
          <cell r="A1455">
            <v>9381</v>
          </cell>
          <cell r="B1455" t="str">
            <v>HW SW Y APLICATIVOS GAS</v>
          </cell>
        </row>
        <row r="1456">
          <cell r="A1456">
            <v>9382</v>
          </cell>
          <cell r="B1456" t="str">
            <v>CONVERSION REDES GAS</v>
          </cell>
        </row>
        <row r="1457">
          <cell r="A1457">
            <v>9383</v>
          </cell>
          <cell r="B1457" t="str">
            <v>CENTRO DE COSTO NO EXISTE!!!</v>
          </cell>
        </row>
        <row r="1458">
          <cell r="A1458">
            <v>9395</v>
          </cell>
          <cell r="B1458" t="str">
            <v>SIGA</v>
          </cell>
        </row>
        <row r="1459">
          <cell r="A1459">
            <v>9396</v>
          </cell>
          <cell r="B1459" t="str">
            <v>CENTRO DE COSTO NO EXISTE!!!</v>
          </cell>
        </row>
        <row r="1460">
          <cell r="A1460">
            <v>9402</v>
          </cell>
          <cell r="B1460" t="str">
            <v>EVOLUCION SISTEMA DANOS ACUEDUCTO</v>
          </cell>
        </row>
        <row r="1461">
          <cell r="A1461">
            <v>9403</v>
          </cell>
          <cell r="B1461" t="str">
            <v>CENTRO DE COSTO NO EXISTE!!!</v>
          </cell>
        </row>
        <row r="1462">
          <cell r="A1462">
            <v>9411</v>
          </cell>
          <cell r="B1462" t="str">
            <v>ALURE PERDIDAS</v>
          </cell>
        </row>
        <row r="1463">
          <cell r="A1463">
            <v>9412</v>
          </cell>
          <cell r="B1463" t="str">
            <v>PROYECTO ALURE COSTOS</v>
          </cell>
        </row>
        <row r="1464">
          <cell r="A1464">
            <v>9413</v>
          </cell>
          <cell r="B1464" t="str">
            <v>SISTEMA INFORM. COMERCIALIZACION ENERGIA</v>
          </cell>
        </row>
        <row r="1465">
          <cell r="A1465">
            <v>9414</v>
          </cell>
          <cell r="B1465" t="str">
            <v>CENTRO DE COSTO NO EXISTE!!!</v>
          </cell>
        </row>
        <row r="1466">
          <cell r="A1466">
            <v>9421</v>
          </cell>
          <cell r="B1466" t="str">
            <v>SISTEMA INFORM. PARA LA BOLSA DE ENERGIA</v>
          </cell>
        </row>
        <row r="1467">
          <cell r="A1467">
            <v>9422</v>
          </cell>
          <cell r="B1467" t="str">
            <v>SIST. INFORM. STO. GESTION GCIA. GENERAC</v>
          </cell>
        </row>
        <row r="1468">
          <cell r="A1468">
            <v>9423</v>
          </cell>
          <cell r="B1468" t="str">
            <v>SISTEMA INFORM. PARA GESTION MERCADEO</v>
          </cell>
        </row>
        <row r="1469">
          <cell r="A1469">
            <v>9424</v>
          </cell>
          <cell r="B1469" t="str">
            <v>SIST. INFORM. GESTION FIN. GCIA. GENERAC</v>
          </cell>
        </row>
        <row r="1470">
          <cell r="A1470">
            <v>9425</v>
          </cell>
          <cell r="B1470" t="str">
            <v>CENTRO DE COSTO NO EXISTE!!!</v>
          </cell>
        </row>
        <row r="1471">
          <cell r="A1471">
            <v>9430</v>
          </cell>
          <cell r="B1471" t="str">
            <v>EPM BOGOTA S.A. E.S.P.</v>
          </cell>
        </row>
        <row r="1472">
          <cell r="A1472">
            <v>9431</v>
          </cell>
          <cell r="B1472" t="str">
            <v>CENTRO DE COSTO NO EXISTE!!!</v>
          </cell>
        </row>
        <row r="1473">
          <cell r="A1473">
            <v>9441</v>
          </cell>
          <cell r="B1473" t="str">
            <v>SISTEMA DE INFORMACION TESORERIA</v>
          </cell>
        </row>
        <row r="1474">
          <cell r="A1474">
            <v>9442</v>
          </cell>
          <cell r="B1474" t="str">
            <v>SISTEMA DE INFORMACION REVISIONES</v>
          </cell>
        </row>
        <row r="1475">
          <cell r="A1475">
            <v>9443</v>
          </cell>
          <cell r="B1475" t="str">
            <v>SISTEMA DE INFORMACION FINANCIERO</v>
          </cell>
        </row>
        <row r="1476">
          <cell r="A1476">
            <v>9444</v>
          </cell>
          <cell r="B1476" t="str">
            <v>SISTEMA DE INFORMACION SEGUROS</v>
          </cell>
        </row>
        <row r="1477">
          <cell r="A1477">
            <v>9445</v>
          </cell>
          <cell r="B1477" t="str">
            <v>PROYECTO SOLUCIONES ANO 2000</v>
          </cell>
        </row>
        <row r="1478">
          <cell r="A1478">
            <v>9446</v>
          </cell>
          <cell r="B1478" t="str">
            <v>CENTRO DE COSTO NO EXISTE!!!</v>
          </cell>
        </row>
        <row r="1479">
          <cell r="A1479">
            <v>9451</v>
          </cell>
          <cell r="B1479" t="str">
            <v>SIST. INF. INVENTARIOS (CARTERA, LOTES)</v>
          </cell>
        </row>
        <row r="1480">
          <cell r="A1480">
            <v>9452</v>
          </cell>
          <cell r="B1480" t="str">
            <v>SISTEMA INTEGRADO INFORMACION BIBLIOTECA</v>
          </cell>
        </row>
        <row r="1481">
          <cell r="A1481">
            <v>9453</v>
          </cell>
          <cell r="B1481" t="str">
            <v>SISTEMA POS-PROVEEDURIA</v>
          </cell>
        </row>
        <row r="1482">
          <cell r="A1482">
            <v>9454</v>
          </cell>
          <cell r="B1482" t="str">
            <v>AMPLIACION RED CORPORATIVA EEPPM</v>
          </cell>
        </row>
        <row r="1483">
          <cell r="A1483">
            <v>9455</v>
          </cell>
          <cell r="B1483" t="str">
            <v>SEGURIDAD DE LA INFRAESTRUCTURA INFORM.</v>
          </cell>
        </row>
        <row r="1484">
          <cell r="A1484">
            <v>9456</v>
          </cell>
          <cell r="B1484" t="str">
            <v>ADMINISTRACION DE LA INFRAESTRUCTURA INF</v>
          </cell>
        </row>
        <row r="1485">
          <cell r="A1485">
            <v>9457</v>
          </cell>
          <cell r="B1485" t="str">
            <v>COMUNICACION ORGANIZACIONAL ELECTRONICA</v>
          </cell>
        </row>
        <row r="1486">
          <cell r="A1486">
            <v>9458</v>
          </cell>
          <cell r="B1486" t="str">
            <v>CENTRO DE COSTO NO EXISTE!!!</v>
          </cell>
        </row>
        <row r="1487">
          <cell r="A1487">
            <v>9460</v>
          </cell>
          <cell r="B1487" t="str">
            <v>PROYECTO TRIPLE-E</v>
          </cell>
        </row>
        <row r="1488">
          <cell r="A1488">
            <v>9461</v>
          </cell>
          <cell r="B1488" t="str">
            <v>PROYECTO INFRAGAS</v>
          </cell>
        </row>
        <row r="1489">
          <cell r="A1489">
            <v>9462</v>
          </cell>
          <cell r="B1489" t="str">
            <v>PROYECTO COM-GAS</v>
          </cell>
        </row>
        <row r="1490">
          <cell r="A1490">
            <v>9463</v>
          </cell>
          <cell r="B1490" t="str">
            <v>PROYECTO DISGAS</v>
          </cell>
        </row>
        <row r="1491">
          <cell r="A1491">
            <v>9464</v>
          </cell>
          <cell r="B1491" t="str">
            <v>PROYECTO CONTRATAR</v>
          </cell>
        </row>
        <row r="1492">
          <cell r="A1492">
            <v>9465</v>
          </cell>
          <cell r="B1492" t="str">
            <v>CENTRO DE COSTO NO EXISTE!!!</v>
          </cell>
        </row>
        <row r="1493">
          <cell r="A1493">
            <v>9991</v>
          </cell>
          <cell r="B1493" t="str">
            <v>ANTICIPOS ESTUDIOS</v>
          </cell>
        </row>
        <row r="1494">
          <cell r="A1494">
            <v>9992</v>
          </cell>
          <cell r="B1494" t="str">
            <v>CENTRO DE COSTO NO EXISTE</v>
          </cell>
        </row>
      </sheetData>
      <sheetData sheetId="3" refreshError="1">
        <row r="1">
          <cell r="B1" t="str">
            <v>Nombre</v>
          </cell>
        </row>
        <row r="3">
          <cell r="B3" t="str">
            <v>CENTRO DE ACTIVIDAD NO EXISTE!!!</v>
          </cell>
        </row>
        <row r="4">
          <cell r="B4" t="str">
            <v>GERENCIA AUXILIAR</v>
          </cell>
        </row>
        <row r="5">
          <cell r="B5" t="str">
            <v>CENTRO DE ACTIVIDAD NO EXISTE!!!</v>
          </cell>
        </row>
        <row r="6">
          <cell r="B6" t="str">
            <v>GERENCIA DE PLANEACIÓN</v>
          </cell>
        </row>
        <row r="7">
          <cell r="B7" t="str">
            <v>CENTRO DE ACTIVIDAD NO EXISTE!!!</v>
          </cell>
        </row>
        <row r="8">
          <cell r="B8" t="str">
            <v>DIRECCION DE CONTROL INTERNO</v>
          </cell>
        </row>
        <row r="9">
          <cell r="B9" t="str">
            <v>CENTRO DE ACTIVIDAD NO EXISTE!!!</v>
          </cell>
        </row>
        <row r="10">
          <cell r="B10" t="str">
            <v>UNIDAD DE AUDITORIA</v>
          </cell>
        </row>
        <row r="11">
          <cell r="B11" t="str">
            <v>CENTRO DE ACTIVIDAD NO EXISTE!!!</v>
          </cell>
        </row>
        <row r="12">
          <cell r="B12" t="str">
            <v>GERENCIA COMERCIAL</v>
          </cell>
        </row>
        <row r="13">
          <cell r="B13" t="str">
            <v>CENTRO DE ACTIVIDAD NO EXISTE!!!</v>
          </cell>
        </row>
        <row r="14">
          <cell r="B14" t="str">
            <v>SUBGERENCIA MAYORISTAS</v>
          </cell>
        </row>
        <row r="15">
          <cell r="B15" t="str">
            <v>CENTRO DE ACTIVIDAD NO EXISTE!!!</v>
          </cell>
        </row>
        <row r="16">
          <cell r="B16" t="str">
            <v>SUBGERENCIA MERCADEO</v>
          </cell>
        </row>
        <row r="17">
          <cell r="B17" t="str">
            <v>GRUPO DE  INVESTIGACIÓN DE MERCADEO</v>
          </cell>
        </row>
        <row r="18">
          <cell r="B18" t="str">
            <v>GRUPO SERVICIOS BÁSICOS Y COMPLEMENTARIOS</v>
          </cell>
        </row>
        <row r="19">
          <cell r="B19" t="str">
            <v>SERVICIOS TELECOMUNICACIONES</v>
          </cell>
        </row>
        <row r="20">
          <cell r="B20" t="str">
            <v>GRUPO DE COMUNICACIÓN COMERCIAL</v>
          </cell>
        </row>
        <row r="21">
          <cell r="B21" t="str">
            <v>CENTRO DE ACTIVIDAD NO EXISTE!!!</v>
          </cell>
        </row>
        <row r="22">
          <cell r="B22" t="str">
            <v>SUBGERENCIA GRANDES CLIENTES</v>
          </cell>
        </row>
        <row r="23">
          <cell r="B23" t="str">
            <v>ÁREA INDUSTRIAS</v>
          </cell>
        </row>
        <row r="24">
          <cell r="B24" t="str">
            <v>ÁREA FINANCIERAS</v>
          </cell>
        </row>
        <row r="25">
          <cell r="B25" t="str">
            <v>ÁREA COMERCIO Y SERVICIOS</v>
          </cell>
        </row>
        <row r="26">
          <cell r="B26" t="str">
            <v>ÁREA COMPRAS ENERGÍA</v>
          </cell>
        </row>
        <row r="27">
          <cell r="B27" t="str">
            <v>CENTRO DE ACTIVIDAD NO EXISTE!!!</v>
          </cell>
        </row>
        <row r="28">
          <cell r="B28" t="str">
            <v>SUBGERENCIA CLIENTES RESIDENCIALES Y EMP.</v>
          </cell>
        </row>
        <row r="29">
          <cell r="B29" t="str">
            <v>ÁREA VENTAS</v>
          </cell>
        </row>
        <row r="30">
          <cell r="B30" t="str">
            <v>ÁREA SERVICIO AL CLIENTE</v>
          </cell>
        </row>
        <row r="31">
          <cell r="B31" t="str">
            <v>CENTRO DE ACTIVIDAD NO EXISTE!!!</v>
          </cell>
        </row>
        <row r="32">
          <cell r="B32" t="str">
            <v>EQUIPO ATENCIÓN CLIENTES DIFERENTES ZONAS</v>
          </cell>
        </row>
        <row r="33">
          <cell r="B33" t="str">
            <v>CENTRO DE ATENCIÓN DE LLAMADAS</v>
          </cell>
        </row>
        <row r="34">
          <cell r="B34" t="str">
            <v>GESTIÓN CARTERA</v>
          </cell>
        </row>
        <row r="35">
          <cell r="B35" t="str">
            <v>QUEJAS</v>
          </cell>
        </row>
        <row r="36">
          <cell r="B36" t="str">
            <v>CENTRO DE ACTIVIDAD NO EXISTE!!!</v>
          </cell>
        </row>
        <row r="37">
          <cell r="B37" t="str">
            <v>SUBGERENCIA  ADMÓN Y FINANZAS COMERCIAL</v>
          </cell>
        </row>
        <row r="38">
          <cell r="B38" t="str">
            <v>AREA  FINANZAS Y REGULACIÓN COMERCIAL</v>
          </cell>
        </row>
        <row r="39">
          <cell r="B39" t="str">
            <v>AREA GESTIÓN ORGANIZACIONAL COMERCIAL</v>
          </cell>
        </row>
        <row r="40">
          <cell r="B40" t="str">
            <v>AREA  FACTURACIÓN</v>
          </cell>
        </row>
        <row r="41">
          <cell r="B41" t="str">
            <v>AREA OPERATIVA COMERCIAL</v>
          </cell>
        </row>
        <row r="42">
          <cell r="B42" t="str">
            <v>CTIU</v>
          </cell>
        </row>
        <row r="43">
          <cell r="B43" t="str">
            <v>LECTURA Y REPARTICIÓN</v>
          </cell>
        </row>
        <row r="44">
          <cell r="B44" t="str">
            <v>CONTROL INSTALACIONES</v>
          </cell>
        </row>
        <row r="45">
          <cell r="B45" t="str">
            <v>GRUPO TRANSPORTE</v>
          </cell>
        </row>
        <row r="46">
          <cell r="B46" t="str">
            <v>CENTRO DE ACTIVIDAD NO EXISTE!!!</v>
          </cell>
        </row>
        <row r="47">
          <cell r="B47" t="str">
            <v>GERENCIA GENERAL</v>
          </cell>
        </row>
        <row r="48">
          <cell r="B48" t="str">
            <v>CENTRO DE ACTIVIDAD NO EXISTE!!!</v>
          </cell>
        </row>
        <row r="49">
          <cell r="B49" t="str">
            <v>GRUPO DE TRANSFORMACIÓN INTERNA</v>
          </cell>
        </row>
        <row r="50">
          <cell r="B50" t="str">
            <v>CENTRO DE ACTIVIDAD NO EXISTE!!!</v>
          </cell>
        </row>
        <row r="51">
          <cell r="B51" t="str">
            <v>DIRECCION PLANEACION</v>
          </cell>
        </row>
        <row r="52">
          <cell r="B52" t="str">
            <v>CENTRO DE ACTIVIDAD NO EXISTE!!!</v>
          </cell>
        </row>
        <row r="53">
          <cell r="B53" t="str">
            <v>UNIDAD COMUNICAC. Y REL. CORPORATIVAS</v>
          </cell>
        </row>
        <row r="54">
          <cell r="B54" t="str">
            <v>CENTRO DE ACTIVIDAD NO EXISTE!!!</v>
          </cell>
        </row>
        <row r="55">
          <cell r="B55" t="str">
            <v>GERENCIA DE AGUAS</v>
          </cell>
        </row>
        <row r="56">
          <cell r="B56" t="str">
            <v>PLAN DESARROLLO INFORMATICA . A. Y A.</v>
          </cell>
        </row>
        <row r="57">
          <cell r="B57" t="str">
            <v>PLANEACIÓN AGUAS</v>
          </cell>
        </row>
        <row r="58">
          <cell r="B58" t="str">
            <v>CENTRO DE ACTIVIDAD NO EXISTE!!!</v>
          </cell>
        </row>
        <row r="59">
          <cell r="B59" t="str">
            <v>UNIDAD CAPACITACION ACUEDUCTO Y ALCANT.</v>
          </cell>
        </row>
        <row r="60">
          <cell r="B60" t="str">
            <v>CENTRO DE ACTIVIDAD NO EXISTE!!!</v>
          </cell>
        </row>
        <row r="61">
          <cell r="B61" t="str">
            <v>SUBGERENCIA NUEVOS NEGOCIOS</v>
          </cell>
        </row>
        <row r="62">
          <cell r="B62" t="str">
            <v>CENTRO DE ACTIVIDAD NO EXISTE!!!</v>
          </cell>
        </row>
        <row r="63">
          <cell r="B63" t="str">
            <v>SUBGERENCIA ACUEDUCTO</v>
          </cell>
        </row>
        <row r="64">
          <cell r="B64" t="str">
            <v>INVESTIGACIÓN Y DESARROLLO ACUEDUCTO</v>
          </cell>
        </row>
        <row r="65">
          <cell r="B65" t="str">
            <v>CONTROL CALIDAD AGUAS</v>
          </cell>
        </row>
        <row r="66">
          <cell r="B66" t="str">
            <v>INFORMACIÓN AL CLIENTE</v>
          </cell>
        </row>
        <row r="67">
          <cell r="B67" t="str">
            <v>CENTRO DE ACTIVIDAD NO EXISTE!!!</v>
          </cell>
        </row>
        <row r="68">
          <cell r="B68" t="str">
            <v>ÁREA OPERACIÓN ACTO. SISTEMA INTERCONECTADO</v>
          </cell>
        </row>
        <row r="69">
          <cell r="B69" t="str">
            <v>DESPACHO ACUEDUCTO</v>
          </cell>
        </row>
        <row r="70">
          <cell r="B70" t="str">
            <v>OPERACIÓN, SUPERV., INSTAL. Y GESTIÓN AMBIENTAL</v>
          </cell>
        </row>
        <row r="71">
          <cell r="B71" t="str">
            <v>CENTRO DE CONTROL ACUEDUCTO</v>
          </cell>
        </row>
        <row r="72">
          <cell r="B72" t="str">
            <v>OPERACIÓN, SUPERVISIÓN, INSTALACIÓN AGUA TRATADA</v>
          </cell>
        </row>
        <row r="73">
          <cell r="B73" t="str">
            <v>ENERGÍA BOMBEOS DE CAPTACIÓN</v>
          </cell>
        </row>
        <row r="74">
          <cell r="B74" t="str">
            <v>ENERGÍA BOMBEOS DE DISTRIBUCIÓN</v>
          </cell>
        </row>
        <row r="75">
          <cell r="B75" t="str">
            <v>CENTRO DE ACTIVIDAD NO EXISTE!!!</v>
          </cell>
        </row>
        <row r="76">
          <cell r="B76" t="str">
            <v>ÁREA POTABILIZACIÓN AGUA SISTEMA INTERCONECTADO</v>
          </cell>
        </row>
        <row r="77">
          <cell r="B77" t="str">
            <v>CENTRO DE ACTIVIDAD NO EXISTE!!!</v>
          </cell>
        </row>
        <row r="78">
          <cell r="B78" t="str">
            <v>ENERGÍA PLANTAS DE TRATAMIENTO</v>
          </cell>
        </row>
        <row r="79">
          <cell r="B79" t="str">
            <v>CENTRO DE ACTIVIDAD NO EXISTE!!!</v>
          </cell>
        </row>
        <row r="80">
          <cell r="B80" t="str">
            <v>ÁREA INGENIERÍA SISTEMA INTERCONECTADO</v>
          </cell>
        </row>
        <row r="81">
          <cell r="B81" t="str">
            <v>LOGÍSTICA, PROYECTOS Y ANÁLISIS TÉCNICO</v>
          </cell>
        </row>
        <row r="82">
          <cell r="B82" t="str">
            <v>EQUIPOS ELECTROMECANICOS</v>
          </cell>
        </row>
        <row r="83">
          <cell r="B83" t="str">
            <v>OBRAS CIVILES Y CONDUCCIONES</v>
          </cell>
        </row>
        <row r="84">
          <cell r="B84" t="str">
            <v>CENTRO DE ACTIVIDAD NO EXISTE!!!</v>
          </cell>
        </row>
        <row r="85">
          <cell r="B85" t="str">
            <v>ÁREA SISTEMAS INDEPENDIENTES AGUAS</v>
          </cell>
        </row>
        <row r="86">
          <cell r="B86" t="str">
            <v>HABILITACIÓN VIVIENDA, CORREGIMIENTOS Y VEREDAS</v>
          </cell>
        </row>
        <row r="87">
          <cell r="B87" t="str">
            <v>SERVICIO DE INGENIERÍA Y LOGÍSTICA</v>
          </cell>
        </row>
        <row r="88">
          <cell r="B88" t="str">
            <v>SISTEMA CALDAS</v>
          </cell>
        </row>
        <row r="89">
          <cell r="B89" t="str">
            <v>SISTEMA BARBOSA</v>
          </cell>
        </row>
        <row r="90">
          <cell r="B90" t="str">
            <v>SISTEMA SAN ANTONIO DE PRADO</v>
          </cell>
        </row>
        <row r="91">
          <cell r="B91" t="str">
            <v>SISTEMA SAN CRISTOBAL</v>
          </cell>
        </row>
        <row r="92">
          <cell r="B92" t="str">
            <v>SISTEMA PALMITAS</v>
          </cell>
        </row>
        <row r="93">
          <cell r="B93" t="str">
            <v>CENTRO DE ACTIVIDAD NO EXISTE!!!</v>
          </cell>
        </row>
        <row r="94">
          <cell r="B94" t="str">
            <v>ÁREA DISTRIBUCIÓN ACUEDUCTO ZONA SUR</v>
          </cell>
        </row>
        <row r="95">
          <cell r="B95" t="str">
            <v>GESTIÓN PROYECTOS ACUEDUCTO ZONA SUR</v>
          </cell>
        </row>
        <row r="96">
          <cell r="B96" t="str">
            <v>GESTIÓN CLIENTES ACUEDUCTO ZONA SUR</v>
          </cell>
        </row>
        <row r="97">
          <cell r="B97" t="str">
            <v>INVESTIGACIÓN Y CONTROL PÉRDIDAS ACTO ZONA SUR</v>
          </cell>
        </row>
        <row r="98">
          <cell r="B98" t="str">
            <v>OPERACIÓN Y MTTO DISTRIBUCIÓN ACTO ZONA SUR</v>
          </cell>
        </row>
        <row r="99">
          <cell r="B99" t="str">
            <v>CENTRO DE ACTIVIDAD NO EXISTE!!!</v>
          </cell>
        </row>
        <row r="100">
          <cell r="B100" t="str">
            <v>ÁREA DISTRIBUCIÓN ACUEDUCTO ZONA NORTE</v>
          </cell>
        </row>
        <row r="101">
          <cell r="B101" t="str">
            <v>GESTIÓN PROYECTOS ACUEDUCTO ZONA NORTE</v>
          </cell>
        </row>
        <row r="102">
          <cell r="B102" t="str">
            <v>GESTIÓN CLIENTES ACUEDUCTO ZONA NORTE</v>
          </cell>
        </row>
        <row r="103">
          <cell r="B103" t="str">
            <v>INVEST. Y CONTROL PÉRDIDASACUEDUCTO ZONA NORTE</v>
          </cell>
        </row>
        <row r="104">
          <cell r="B104" t="str">
            <v>OPERACIÓN Y MTTO DISTRIBUCIÓN ACTO ZONA NORTE</v>
          </cell>
        </row>
        <row r="105">
          <cell r="B105" t="str">
            <v>CENTRO DE ACTIVIDAD NO EXISTE!!!</v>
          </cell>
        </row>
        <row r="106">
          <cell r="B106" t="str">
            <v>ÁREA DISTRIBUCIÓN ACUEDUCTO ZONA CENTRO</v>
          </cell>
        </row>
        <row r="107">
          <cell r="B107" t="str">
            <v>GESTIÓN PROYECTOS ACUEDUCTO ZONA CENTRO</v>
          </cell>
        </row>
        <row r="108">
          <cell r="B108" t="str">
            <v>GESTIÓN CLIENTES ACUEDUCTO ZONA CENTRO</v>
          </cell>
        </row>
        <row r="109">
          <cell r="B109" t="str">
            <v>INVEST. Y CONTROL PÉRDIDASACTO ZONA CENTRO</v>
          </cell>
        </row>
        <row r="110">
          <cell r="B110" t="str">
            <v>OPERACIÓN Y MTTO DISTRIBUCIÓN ACTO ZONA CENTRO</v>
          </cell>
        </row>
        <row r="111">
          <cell r="B111" t="str">
            <v>CENTRO DE ACTIVIDAD NO EXISTE!!!</v>
          </cell>
        </row>
        <row r="112">
          <cell r="B112" t="str">
            <v>MEDIDORES ZONA CENTRO</v>
          </cell>
        </row>
        <row r="113">
          <cell r="B113" t="str">
            <v>CENTRO DE ACTIVIDAD NO EXISTE!!!</v>
          </cell>
        </row>
        <row r="114">
          <cell r="B114" t="str">
            <v>SUBGERENCIA AGUAS RESIDUALES</v>
          </cell>
        </row>
        <row r="115">
          <cell r="B115" t="str">
            <v>INVESTIGACIÓN Y DESARROLLO AGUAS RESIDUALES</v>
          </cell>
        </row>
        <row r="116">
          <cell r="B116" t="str">
            <v>CENTRO DE ACTIVIDAD NO EXISTE!!!</v>
          </cell>
        </row>
        <row r="117">
          <cell r="B117" t="str">
            <v>ÁREA TRATAMIENTO AGUAS RESIDUALES</v>
          </cell>
        </row>
        <row r="118">
          <cell r="B118" t="str">
            <v>OPERACIÓN PLANTAS AGUAS RESIDUALES</v>
          </cell>
        </row>
        <row r="119">
          <cell r="B119" t="str">
            <v>INVESTIGACIÓN Y CONTROL PROCESOS</v>
          </cell>
        </row>
        <row r="120">
          <cell r="B120" t="str">
            <v>MANTENIMIENTO AGUAS RESIDUALES</v>
          </cell>
        </row>
        <row r="121">
          <cell r="B121" t="str">
            <v>PROYECTOS PLANTAS DE TRATAMIENTO</v>
          </cell>
        </row>
        <row r="122">
          <cell r="B122" t="str">
            <v>CENTRO DE ACTIVIDAD NO EXISTE!!!</v>
          </cell>
        </row>
        <row r="123">
          <cell r="B123" t="str">
            <v>ÁREA RECOLECCIÓN AGUAS RESIDUALES ZONA SUR</v>
          </cell>
        </row>
        <row r="124">
          <cell r="B124" t="str">
            <v>GESTIÓN PROYECTOS RECOLECCIÓN ZONA SUR</v>
          </cell>
        </row>
        <row r="125">
          <cell r="B125" t="str">
            <v>GESTIÓN CLIENTES RECOLECCIÓN ZONA SUR</v>
          </cell>
        </row>
        <row r="126">
          <cell r="B126" t="str">
            <v>INVESTIGACIÓN Y CONTROL RECOLECCIÓN ZONA SUR</v>
          </cell>
        </row>
        <row r="127">
          <cell r="B127" t="str">
            <v>OPERACIÓN Y MTTO RECOLECCIÓN ZONA SUR</v>
          </cell>
        </row>
        <row r="128">
          <cell r="B128" t="str">
            <v>CENTRO DE ACTIVIDAD NO EXISTE!!!</v>
          </cell>
        </row>
        <row r="129">
          <cell r="B129" t="str">
            <v>ÁREA RECOLECCIÓN AGUAS RESIDUALES ZONA NORTE</v>
          </cell>
        </row>
        <row r="130">
          <cell r="B130" t="str">
            <v>GESTIÓN PROYECTOS RECOLECCIÓN ZONA NORTE</v>
          </cell>
        </row>
        <row r="131">
          <cell r="B131" t="str">
            <v>GESTIÓN CLIENTES RECOLECCIÓN ZONA NORTE</v>
          </cell>
        </row>
        <row r="132">
          <cell r="B132" t="str">
            <v>INVESTIGACIÓN Y CONTROL RECOLECCIÓN ZONA NORTE</v>
          </cell>
        </row>
        <row r="133">
          <cell r="B133" t="str">
            <v>OPERACIÓN Y MTTO RECOLECCIÓN ZONA NORTE</v>
          </cell>
        </row>
        <row r="134">
          <cell r="B134" t="str">
            <v>CENTRO DE ACTIVIDAD NO EXISTE!!!</v>
          </cell>
        </row>
        <row r="135">
          <cell r="B135" t="str">
            <v>ÁREA RECOLECCIÓN AGUAS RESIDUALES ZONA CENTRO</v>
          </cell>
        </row>
        <row r="136">
          <cell r="B136" t="str">
            <v>GESTIÓN PROYECTOS RECOLECCIÓN ZONA CENTRO</v>
          </cell>
        </row>
        <row r="137">
          <cell r="B137" t="str">
            <v>GESTIÓN CLIENTES RECOLECCIÓN ZONA CENTRO</v>
          </cell>
        </row>
        <row r="138">
          <cell r="B138" t="str">
            <v>INVESTIGACIÓN Y CONTROL RECOLECCIÓN ZONA CENTRO</v>
          </cell>
        </row>
        <row r="139">
          <cell r="B139" t="str">
            <v>OPERACIÓN Y MTTO RECOLECCIÓN ZONA CENTRO</v>
          </cell>
        </row>
        <row r="140">
          <cell r="B140" t="str">
            <v>PAVIMENTOS</v>
          </cell>
        </row>
        <row r="141">
          <cell r="B141" t="str">
            <v>CENTRO DE ACTIVIDAD NO EXISTE!!!</v>
          </cell>
        </row>
        <row r="142">
          <cell r="B142" t="str">
            <v>SUBGERENCIA DE ADMON Y FINANZAS AGUAS</v>
          </cell>
        </row>
        <row r="143">
          <cell r="B143" t="str">
            <v>CENTRO DE ACTIVIDAD NO EXISTE!!!</v>
          </cell>
        </row>
        <row r="144">
          <cell r="B144" t="str">
            <v>ÁREA FINANZAS AGUAS</v>
          </cell>
        </row>
        <row r="145">
          <cell r="B145" t="str">
            <v>CENTRO DE ACTIVIDAD NO EXISTE!!!</v>
          </cell>
        </row>
        <row r="146">
          <cell r="B146" t="str">
            <v>ÁREA GESTIÓN ORGANIZACIONAL AGUAS</v>
          </cell>
        </row>
        <row r="147">
          <cell r="B147" t="str">
            <v>CAPACITACIÓN AGUAS</v>
          </cell>
        </row>
        <row r="148">
          <cell r="B148" t="str">
            <v>CENTRO DE ACTIVIDAD NO EXISTE!!!</v>
          </cell>
        </row>
        <row r="149">
          <cell r="B149" t="str">
            <v>ÁREA INFORMÁTICA AGUAS</v>
          </cell>
        </row>
        <row r="150">
          <cell r="B150" t="str">
            <v>CENTRO DE ACTIVIDAD NO EXISTE!!!</v>
          </cell>
        </row>
        <row r="151">
          <cell r="B151" t="str">
            <v>GERENCIA GENERACIÓN ENERGÍA</v>
          </cell>
        </row>
        <row r="152">
          <cell r="B152" t="str">
            <v>CENTRO DE ACTIVIDAD NO EXISTE!!!</v>
          </cell>
        </row>
        <row r="153">
          <cell r="B153" t="str">
            <v>SUBGERENCIA PLANEACIÓN GENERACIÓN</v>
          </cell>
        </row>
        <row r="154">
          <cell r="B154" t="str">
            <v>CENTRO DE ACTIVIDAD NO EXISTE!!!</v>
          </cell>
        </row>
        <row r="155">
          <cell r="B155" t="str">
            <v>EST.Y RESCATE ARQUEOLOGICO</v>
          </cell>
        </row>
        <row r="156">
          <cell r="B156" t="str">
            <v>ESTUDIOS SOCIOECONOMICOS</v>
          </cell>
        </row>
        <row r="157">
          <cell r="B157" t="str">
            <v>ESTUDIO PLANTA TERMICA</v>
          </cell>
        </row>
        <row r="158">
          <cell r="B158" t="str">
            <v>CENTRO DE ACTIVIDAD NO EXISTE!!!</v>
          </cell>
        </row>
        <row r="159">
          <cell r="B159" t="str">
            <v>ESTUDIOS EMPRESARIALES</v>
          </cell>
        </row>
        <row r="160">
          <cell r="B160" t="str">
            <v>ESTUDIOS NUEVOS NEGOCIOS</v>
          </cell>
        </row>
        <row r="161">
          <cell r="B161" t="str">
            <v>CENTRO DE ACTIVIDAD NO EXISTE!!!</v>
          </cell>
        </row>
        <row r="162">
          <cell r="B162" t="str">
            <v>ESTUDIOS TERMO CESAR</v>
          </cell>
        </row>
        <row r="163">
          <cell r="B163" t="str">
            <v>CENTRO DE ACTIVIDAD NO EXISTE!!!</v>
          </cell>
        </row>
        <row r="164">
          <cell r="B164" t="str">
            <v>ESTUDIOS RIO SAMANA NORTE</v>
          </cell>
        </row>
        <row r="165">
          <cell r="B165" t="str">
            <v>ESTUDIOS SAN BARTOLOME</v>
          </cell>
        </row>
        <row r="166">
          <cell r="B166" t="str">
            <v>ESTUDIOS SAN ANDRES</v>
          </cell>
        </row>
        <row r="167">
          <cell r="B167" t="str">
            <v>CENTRO DE ACTIVIDAD NO EXISTE!!!</v>
          </cell>
        </row>
        <row r="168">
          <cell r="B168" t="str">
            <v>FACTIBILIDAD PENDERISCO MURRI</v>
          </cell>
        </row>
        <row r="169">
          <cell r="B169" t="str">
            <v>PREFACTIBILIDAD SAN JORGE</v>
          </cell>
        </row>
        <row r="170">
          <cell r="B170" t="str">
            <v>CENTRO DE ACTIVIDAD NO EXISTE!!!</v>
          </cell>
        </row>
        <row r="171">
          <cell r="B171" t="str">
            <v>FACTIBILIDAD HONDA Y OVEJAS</v>
          </cell>
        </row>
        <row r="172">
          <cell r="B172" t="str">
            <v>GASTOS FINANCIEROS NECHI</v>
          </cell>
        </row>
        <row r="173">
          <cell r="B173" t="str">
            <v>GASTOS FINANCIEROS PENDERISCO-MURRI</v>
          </cell>
        </row>
        <row r="174">
          <cell r="B174" t="str">
            <v>EST. OPTIMIZAC. SIST. GUADALUPE</v>
          </cell>
        </row>
        <row r="175">
          <cell r="B175" t="str">
            <v>EST. ISA COLCIENCIAS</v>
          </cell>
        </row>
        <row r="176">
          <cell r="B176" t="str">
            <v>GASTOS FINANCIEROS RIACHON</v>
          </cell>
        </row>
        <row r="177">
          <cell r="B177" t="str">
            <v>ESTUDIOS RIO ARMA</v>
          </cell>
        </row>
        <row r="178">
          <cell r="B178" t="str">
            <v>ESTUDIOS FACTIBIL RIACHON</v>
          </cell>
        </row>
        <row r="179">
          <cell r="B179" t="str">
            <v>LEVANTAMIENTO AEROFOTOGRAMETRICO</v>
          </cell>
        </row>
        <row r="180">
          <cell r="B180" t="str">
            <v>ESTUDIO FACTIBILIDAD GUAICO</v>
          </cell>
        </row>
        <row r="181">
          <cell r="B181" t="str">
            <v>ESTUDIO FACTIBILIDAD NECHI</v>
          </cell>
        </row>
        <row r="182">
          <cell r="B182" t="str">
            <v>PREFACTIBILIDAD PENDERISCO MURRI</v>
          </cell>
        </row>
        <row r="183">
          <cell r="B183" t="str">
            <v>ESTUDIOS VARIOS DE ORDENACIÓN</v>
          </cell>
        </row>
        <row r="184">
          <cell r="B184" t="str">
            <v>QUEBRADA HONDA Y OVEJAS</v>
          </cell>
        </row>
        <row r="185">
          <cell r="B185" t="str">
            <v>CENTRO DE ACTIVIDAD NO EXISTE!!!</v>
          </cell>
        </row>
        <row r="186">
          <cell r="B186" t="str">
            <v>ESTUDIOS ERMITANO</v>
          </cell>
        </row>
        <row r="187">
          <cell r="B187" t="str">
            <v>CENTRO DE ACTIVIDAD NO EXISTE!!!</v>
          </cell>
        </row>
        <row r="188">
          <cell r="B188" t="str">
            <v>ESTUDIOS PORCE III</v>
          </cell>
        </row>
        <row r="189">
          <cell r="B189" t="str">
            <v>CENTRO DE ACTIVIDAD NO EXISTE!!!</v>
          </cell>
        </row>
        <row r="190">
          <cell r="B190" t="str">
            <v>ESTUDIOS DE FACTIBILIDAD</v>
          </cell>
        </row>
        <row r="191">
          <cell r="B191" t="str">
            <v>CENTRO DE ACTIVIDAD NO EXISTE!!!</v>
          </cell>
        </row>
        <row r="192">
          <cell r="B192" t="str">
            <v>AJ POR INFL ESTUDIOS</v>
          </cell>
        </row>
        <row r="193">
          <cell r="B193" t="str">
            <v>AJ POR INFL ESTUDIOS</v>
          </cell>
        </row>
        <row r="194">
          <cell r="B194" t="str">
            <v>AJ POR INFL ESTUDIOS</v>
          </cell>
        </row>
        <row r="195">
          <cell r="B195" t="str">
            <v>AJ POR INFL ESTUDIOS</v>
          </cell>
        </row>
        <row r="196">
          <cell r="B196" t="str">
            <v>CENTRO DE ACTIVIDAD NO EXISTE!!!</v>
          </cell>
        </row>
        <row r="197">
          <cell r="B197" t="str">
            <v>SUBGERENCIA TRANSACCIONES ENERGÍA</v>
          </cell>
        </row>
        <row r="198">
          <cell r="B198" t="str">
            <v>CENTRO DE ACTIVIDAD NO EXISTE!!!</v>
          </cell>
        </row>
        <row r="199">
          <cell r="B199" t="str">
            <v>ÁREA GESTIÓN LARGO PLAZO</v>
          </cell>
        </row>
        <row r="200">
          <cell r="B200" t="str">
            <v>CENTRO DE ACTIVIDAD NO EXISTE!!!</v>
          </cell>
        </row>
        <row r="201">
          <cell r="B201" t="str">
            <v>ÁREA GESTIÓN BOLSA ENERGÍA</v>
          </cell>
        </row>
        <row r="202">
          <cell r="B202" t="str">
            <v>CENTRO DE ACTIVIDAD NO EXISTE!!!</v>
          </cell>
        </row>
        <row r="203">
          <cell r="B203" t="str">
            <v>ÁREA PROYECTO PORCE II</v>
          </cell>
        </row>
        <row r="204">
          <cell r="B204" t="str">
            <v>CENTRO DE ACTIVIDAD NO EXISTE!!!</v>
          </cell>
        </row>
        <row r="205">
          <cell r="B205" t="str">
            <v>EQUIPOS PORCE II</v>
          </cell>
        </row>
        <row r="206">
          <cell r="B206" t="str">
            <v>CENTRO DE ACTIVIDAD NO EXISTE!!!</v>
          </cell>
        </row>
        <row r="207">
          <cell r="B207" t="str">
            <v>OBRAS CIVILES PORCE II</v>
          </cell>
        </row>
        <row r="208">
          <cell r="B208" t="str">
            <v>CENTRO DE ACTIVIDAD NO EXISTE!!!</v>
          </cell>
        </row>
        <row r="209">
          <cell r="B209" t="str">
            <v>SERVICIOS GENERALES PORCE II</v>
          </cell>
        </row>
        <row r="210">
          <cell r="B210" t="str">
            <v>CENTRO DE ACTIVIDAD NO EXISTE!!!</v>
          </cell>
        </row>
        <row r="211">
          <cell r="B211" t="str">
            <v>GESTIÓN AMBIENTAL PORCE II</v>
          </cell>
        </row>
        <row r="212">
          <cell r="B212" t="str">
            <v>CENTRO DE ACTIVIDAD NO EXISTE!!!</v>
          </cell>
        </row>
        <row r="213">
          <cell r="B213" t="str">
            <v>SUBGERENCIA DE PROYECTOS</v>
          </cell>
        </row>
        <row r="214">
          <cell r="B214" t="str">
            <v>CENTRO DE ACTIVIDAD NO EXISTE!!!</v>
          </cell>
        </row>
        <row r="215">
          <cell r="B215" t="str">
            <v>ÁREA PROYECTOS</v>
          </cell>
        </row>
        <row r="216">
          <cell r="B216" t="str">
            <v>MINICENTRALES DE GENERACIÓN</v>
          </cell>
        </row>
        <row r="217">
          <cell r="B217" t="str">
            <v>CICLO COMBINADO LA SIERRA</v>
          </cell>
        </row>
        <row r="218">
          <cell r="B218" t="str">
            <v>CENTRO DE ACTIVIDAD NO EXISTE!!!</v>
          </cell>
        </row>
        <row r="219">
          <cell r="B219" t="str">
            <v>ÁREA PROGRAMACIÓN Y CONTROL</v>
          </cell>
        </row>
        <row r="220">
          <cell r="B220" t="str">
            <v>CENTRO DE ACTIVIDAD NO EXISTE!!!</v>
          </cell>
        </row>
        <row r="221">
          <cell r="B221" t="str">
            <v>SUBGERENCIA OPERACIÓN GENERACIÓN</v>
          </cell>
        </row>
        <row r="222">
          <cell r="B222" t="str">
            <v>CENTRO DE ACTIVIDAD NO EXISTE!!!</v>
          </cell>
        </row>
        <row r="223">
          <cell r="B223" t="str">
            <v>CENTRO DE CONTROL GENERACIÓN</v>
          </cell>
        </row>
        <row r="224">
          <cell r="B224" t="str">
            <v>CENTRO DE ACTIVIDAD NO EXISTE!!!</v>
          </cell>
        </row>
        <row r="225">
          <cell r="B225" t="str">
            <v>ÁREA METROPOLITANA</v>
          </cell>
        </row>
        <row r="226">
          <cell r="B226" t="str">
            <v>OPERACIÓN ÁREA METROPOLITANA</v>
          </cell>
        </row>
        <row r="227">
          <cell r="B227" t="str">
            <v>CENTRO DE ACTIVIDAD NO EXISTE!!!</v>
          </cell>
        </row>
        <row r="228">
          <cell r="B228" t="str">
            <v>MANTENIMIENTO ÁREA METROPOLITANA</v>
          </cell>
        </row>
        <row r="229">
          <cell r="B229" t="str">
            <v>CENTRO DE ACTIVIDAD NO EXISTE!!!</v>
          </cell>
        </row>
        <row r="230">
          <cell r="B230" t="str">
            <v>SERVICIOS DE APOYO ÁREA METROPOLITANA</v>
          </cell>
        </row>
        <row r="231">
          <cell r="B231" t="str">
            <v>CENTRO DE ACTIVIDAD NO EXISTE!!!</v>
          </cell>
        </row>
        <row r="232">
          <cell r="B232" t="str">
            <v>ÁREA GUATAPÉ</v>
          </cell>
        </row>
        <row r="233">
          <cell r="B233" t="str">
            <v>OPERACION GUATAPÉ</v>
          </cell>
        </row>
        <row r="234">
          <cell r="B234" t="str">
            <v>CENTRO DE ACTIVIDAD NO EXISTE!!!</v>
          </cell>
        </row>
        <row r="235">
          <cell r="B235" t="str">
            <v>SERVICIOS DE APOYO GUATAPÉ</v>
          </cell>
        </row>
        <row r="236">
          <cell r="B236" t="str">
            <v>CENTRO DE ACTIVIDAD NO EXISTE!!!</v>
          </cell>
        </row>
        <row r="237">
          <cell r="B237" t="str">
            <v>MANTENIMIENTO ÁREA GUATAPÉ</v>
          </cell>
        </row>
        <row r="238">
          <cell r="B238" t="str">
            <v>CENTRO DE ACTIVIDAD NO EXISTE!!!</v>
          </cell>
        </row>
        <row r="239">
          <cell r="B239" t="str">
            <v>ÁREA INGENIERÍA</v>
          </cell>
        </row>
        <row r="240">
          <cell r="B240" t="str">
            <v>CENTRO DE ACTIVIDAD NO EXISTE!!!</v>
          </cell>
        </row>
        <row r="241">
          <cell r="B241" t="str">
            <v>CONTRATACIONES</v>
          </cell>
        </row>
        <row r="242">
          <cell r="B242" t="str">
            <v>CENTRO DE ACTIVIDAD NO EXISTE!!!</v>
          </cell>
        </row>
        <row r="243">
          <cell r="B243" t="str">
            <v>ADMINISTRACIÓN DEL MANTTO</v>
          </cell>
        </row>
        <row r="244">
          <cell r="B244" t="str">
            <v>CENTRO DE ACTIVIDAD NO EXISTE!!!</v>
          </cell>
        </row>
        <row r="245">
          <cell r="B245" t="str">
            <v>ANÁLISIS TÉCNICO</v>
          </cell>
        </row>
        <row r="246">
          <cell r="B246" t="str">
            <v>CENTRO DE ACTIVIDAD NO EXISTE!!!</v>
          </cell>
        </row>
        <row r="247">
          <cell r="B247" t="str">
            <v>PROYECTOS ESPECIALES</v>
          </cell>
        </row>
        <row r="248">
          <cell r="B248" t="str">
            <v>CENTRO DE ACTIVIDAD NO EXISTE!!!</v>
          </cell>
        </row>
        <row r="249">
          <cell r="B249" t="str">
            <v>CENTRAL TASAJERA</v>
          </cell>
        </row>
        <row r="250">
          <cell r="B250" t="str">
            <v>CENTRAL RIOGRANDE I</v>
          </cell>
        </row>
        <row r="251">
          <cell r="B251" t="str">
            <v>CENTRAL NIQUIA</v>
          </cell>
        </row>
        <row r="252">
          <cell r="B252" t="str">
            <v>CENTRO DE ACTIVIDAD NO EXISTE!!!</v>
          </cell>
        </row>
        <row r="253">
          <cell r="B253" t="str">
            <v>CENTRAL GUATAPÉ</v>
          </cell>
        </row>
        <row r="254">
          <cell r="B254" t="str">
            <v>CENTRAL PLAYAS</v>
          </cell>
        </row>
        <row r="255">
          <cell r="B255" t="str">
            <v>CENTRO DE ACTIVIDAD NO EXISTE!!!</v>
          </cell>
        </row>
        <row r="256">
          <cell r="B256" t="str">
            <v>TRONERAS</v>
          </cell>
        </row>
        <row r="257">
          <cell r="B257" t="str">
            <v>GUADALUPE III</v>
          </cell>
        </row>
        <row r="258">
          <cell r="B258" t="str">
            <v>GUADALUPE IV</v>
          </cell>
        </row>
        <row r="259">
          <cell r="B259" t="str">
            <v>MINICENTRALES PAJARITO Y DOLORES</v>
          </cell>
        </row>
        <row r="260">
          <cell r="B260" t="str">
            <v>PORCE II FUTURO</v>
          </cell>
        </row>
        <row r="261">
          <cell r="B261" t="str">
            <v>CENTRO DE ACTIVIDAD NO EXISTE!!!</v>
          </cell>
        </row>
        <row r="262">
          <cell r="B262" t="str">
            <v>ÁREA GUADALUPE</v>
          </cell>
        </row>
        <row r="263">
          <cell r="B263" t="str">
            <v>OPERACION ÁREA GUADALUPE</v>
          </cell>
        </row>
        <row r="264">
          <cell r="B264" t="str">
            <v>MANTENIMIENTO ÁREA GUADALUPE</v>
          </cell>
        </row>
        <row r="265">
          <cell r="B265" t="str">
            <v>SERVICIOS DE APOYO ÁREA GUADALUPE</v>
          </cell>
        </row>
        <row r="266">
          <cell r="B266" t="str">
            <v>CENTRO DE ACTIVIDAD NO EXISTE!!!</v>
          </cell>
        </row>
        <row r="267">
          <cell r="B267" t="str">
            <v>ÁREA LA SIERRA</v>
          </cell>
        </row>
        <row r="268">
          <cell r="B268" t="str">
            <v>CENTRO DE ACTIVIDAD NO EXISTE!!!</v>
          </cell>
        </row>
        <row r="269">
          <cell r="B269" t="str">
            <v>SUBGERENCIA AMBIENTAL</v>
          </cell>
        </row>
        <row r="270">
          <cell r="B270" t="str">
            <v>COORDINACIÓN AMBIENTAL</v>
          </cell>
        </row>
        <row r="271">
          <cell r="B271" t="str">
            <v>CENTRO DE ACTIVIDAD NO EXISTE!!!</v>
          </cell>
        </row>
        <row r="272">
          <cell r="B272" t="str">
            <v>GESTIÓN SOCIAL PORCE II</v>
          </cell>
        </row>
        <row r="273">
          <cell r="B273" t="str">
            <v>CENTRO DE ACTIVIDAD NO EXISTE!!!</v>
          </cell>
        </row>
        <row r="274">
          <cell r="B274" t="str">
            <v>ÁREA HIDROMETRIA E INSTRUMENTACIÓN</v>
          </cell>
        </row>
        <row r="275">
          <cell r="B275" t="str">
            <v>CENTRO DE ACTIVIDAD NO EXISTE!!!</v>
          </cell>
        </row>
        <row r="276">
          <cell r="B276" t="str">
            <v>INVERSIÓN HIDROMETRIA INSTRUM.</v>
          </cell>
        </row>
        <row r="277">
          <cell r="B277" t="str">
            <v>CENTRO DE ACTIVIDAD NO EXISTE!!!</v>
          </cell>
        </row>
        <row r="278">
          <cell r="B278" t="str">
            <v>ÁREA DE GESTIÓN AMBIENTAL</v>
          </cell>
        </row>
        <row r="279">
          <cell r="B279" t="str">
            <v>INVERSIONES AMBIENTALES</v>
          </cell>
        </row>
        <row r="280">
          <cell r="B280" t="str">
            <v>CENTRO DE ACTIVIDAD NO EXISTE!!!</v>
          </cell>
        </row>
        <row r="281">
          <cell r="B281" t="str">
            <v>ANTICIPOS OTROS PROGRAMAS DE GENERACION</v>
          </cell>
        </row>
        <row r="282">
          <cell r="B282" t="str">
            <v>CENTRO DE ACTIVIDAD NO EXISTE!!!</v>
          </cell>
        </row>
        <row r="283">
          <cell r="B283" t="str">
            <v>DEPTO MERCADEO</v>
          </cell>
        </row>
        <row r="284">
          <cell r="B284" t="str">
            <v>CENTRO DE ACTIVIDAD NO EXISTE!!!</v>
          </cell>
        </row>
        <row r="285">
          <cell r="B285" t="str">
            <v>SUBGERENCIA DE ADMON Y FINANZAS</v>
          </cell>
        </row>
        <row r="286">
          <cell r="B286" t="str">
            <v>CENTRO DE ACTIVIDAD NO EXISTE!!!</v>
          </cell>
        </row>
        <row r="287">
          <cell r="B287" t="str">
            <v>ÁREA DE FINANZAS GENERACIÓN</v>
          </cell>
        </row>
        <row r="288">
          <cell r="B288" t="str">
            <v>CENTRO DE ACTIVIDAD NO EXISTE!!!</v>
          </cell>
        </row>
        <row r="289">
          <cell r="B289" t="str">
            <v>ÁREA GESTIÓN ORGANIZACIONAL GENERACIÓN</v>
          </cell>
        </row>
        <row r="290">
          <cell r="B290" t="str">
            <v>CAPACITACIÓN GENERACIÓN ENERGÍA</v>
          </cell>
        </row>
        <row r="291">
          <cell r="B291" t="str">
            <v>CENTRO DE ACTIVIDAD NO EXISTE!!!</v>
          </cell>
        </row>
        <row r="292">
          <cell r="B292" t="str">
            <v>ÁREA DE INFORMÁTICA GENERACIÓN</v>
          </cell>
        </row>
        <row r="293">
          <cell r="B293" t="str">
            <v>CENTRO DE ACTIVIDAD NO EXISTE!!!</v>
          </cell>
        </row>
        <row r="294">
          <cell r="B294" t="str">
            <v>GERENCIA DE TELECOMUNICACIONES</v>
          </cell>
        </row>
        <row r="295">
          <cell r="B295" t="str">
            <v>GRUPO PROYECTOS TELECOMUNICACIONES</v>
          </cell>
        </row>
        <row r="296">
          <cell r="B296" t="str">
            <v>PROYECTO BOGOTA</v>
          </cell>
        </row>
        <row r="297">
          <cell r="B297" t="str">
            <v>CENTRO DE ACTIVIDAD NO EXISTE!!!</v>
          </cell>
        </row>
        <row r="298">
          <cell r="B298" t="str">
            <v>PLANEACION TELECOMUNICACIONES</v>
          </cell>
        </row>
        <row r="299">
          <cell r="B299" t="str">
            <v>SUBGERENCIA NUEVOS NEGOCIOS TELECOMUNICACIONES</v>
          </cell>
        </row>
        <row r="300">
          <cell r="B300" t="str">
            <v>CENTRO DE ACTIVIDAD NO EXISTE!!!</v>
          </cell>
        </row>
        <row r="301">
          <cell r="B301" t="str">
            <v>UNIDAD CAPACITACION TELECOMUNICACIONES</v>
          </cell>
        </row>
        <row r="302">
          <cell r="B302" t="str">
            <v>CULTURA DEL SERVICIO</v>
          </cell>
        </row>
        <row r="303">
          <cell r="B303" t="str">
            <v>CENTRO DE ACTIVIDAD NO EXISTE!!!</v>
          </cell>
        </row>
        <row r="304">
          <cell r="B304" t="str">
            <v>ESTUDIOS PARA DIF. PLAN MERCADEO</v>
          </cell>
        </row>
        <row r="305">
          <cell r="B305" t="str">
            <v>ESTUDIO VR AGREGADO TELEMATICA</v>
          </cell>
        </row>
        <row r="306">
          <cell r="B306" t="str">
            <v>ESTUDIO PROYECTO SATELITAL SIMON BOLIVAR</v>
          </cell>
        </row>
        <row r="307">
          <cell r="B307" t="str">
            <v>TELEFONIA OTRAS CIUDADES</v>
          </cell>
        </row>
        <row r="308">
          <cell r="B308" t="str">
            <v>VALORACION EMPRESA TELS. BUCARAMANGA</v>
          </cell>
        </row>
        <row r="309">
          <cell r="B309" t="str">
            <v>CENTRO DE ACTIVIDAD NO EXISTE!!!</v>
          </cell>
        </row>
        <row r="310">
          <cell r="B310" t="str">
            <v>SECCION CLIENTES</v>
          </cell>
        </row>
        <row r="311">
          <cell r="B311" t="str">
            <v>CENTRO DE ACTIVIDAD NO EXISTE!!!</v>
          </cell>
        </row>
        <row r="312">
          <cell r="B312" t="str">
            <v>SUBGERENCIA OPERATIVA TELECOMUNICACIONES</v>
          </cell>
        </row>
        <row r="313">
          <cell r="B313" t="str">
            <v>GESTIÓN DAÑOS</v>
          </cell>
        </row>
        <row r="314">
          <cell r="B314" t="str">
            <v>CENTRO DE ACTIVIDAD NO EXISTE!!!</v>
          </cell>
        </row>
        <row r="315">
          <cell r="B315" t="str">
            <v>ÁREA TELÉFONOS PÚBLICOS</v>
          </cell>
        </row>
        <row r="316">
          <cell r="B316" t="str">
            <v>LABORATORIO</v>
          </cell>
        </row>
        <row r="317">
          <cell r="B317" t="str">
            <v>GESTIÓN</v>
          </cell>
        </row>
        <row r="318">
          <cell r="B318" t="str">
            <v>CENTRO DE ACTIVIDAD NO EXISTE!!!</v>
          </cell>
        </row>
        <row r="319">
          <cell r="B319" t="str">
            <v>ÁREA RED DE DATOS</v>
          </cell>
        </row>
        <row r="320">
          <cell r="B320" t="str">
            <v>GESTIÓN DATOS</v>
          </cell>
        </row>
        <row r="321">
          <cell r="B321" t="str">
            <v>MULTINET</v>
          </cell>
        </row>
        <row r="322">
          <cell r="B322" t="str">
            <v>CENTRO DE ACTIVIDAD NO EXISTE!!!</v>
          </cell>
        </row>
        <row r="323">
          <cell r="B323" t="str">
            <v>ÁREA OPERATIVA ORIENTE</v>
          </cell>
        </row>
        <row r="324">
          <cell r="B324" t="str">
            <v>ACCESO</v>
          </cell>
        </row>
        <row r="325">
          <cell r="B325" t="str">
            <v>NODOS E INTERCONEXIÓN</v>
          </cell>
        </row>
        <row r="326">
          <cell r="B326" t="str">
            <v>PROYECTOS ESPECIALES</v>
          </cell>
        </row>
        <row r="327">
          <cell r="B327" t="str">
            <v>CENTRO DE ACTIVIDAD NO EXISTE!!!</v>
          </cell>
        </row>
        <row r="328">
          <cell r="B328" t="str">
            <v>ÁREA OPERATIVA NORTE</v>
          </cell>
        </row>
        <row r="329">
          <cell r="B329" t="str">
            <v>ACCESO SUBZONA 1</v>
          </cell>
        </row>
        <row r="330">
          <cell r="B330" t="str">
            <v>ACCESO SUBZONA 2</v>
          </cell>
        </row>
        <row r="331">
          <cell r="B331" t="str">
            <v>ACCESO SUBZONA 3</v>
          </cell>
        </row>
        <row r="332">
          <cell r="B332" t="str">
            <v xml:space="preserve">NODOS </v>
          </cell>
        </row>
        <row r="333">
          <cell r="B333" t="str">
            <v>CENTRO DE ACTIVIDAD NO EXISTE!!!</v>
          </cell>
        </row>
        <row r="334">
          <cell r="B334" t="str">
            <v>ÁREA OPERATIVA SUR</v>
          </cell>
        </row>
        <row r="335">
          <cell r="B335" t="str">
            <v>ACCESO SUBZONA 1</v>
          </cell>
        </row>
        <row r="336">
          <cell r="B336" t="str">
            <v>ACCESO SUBZONA 2</v>
          </cell>
        </row>
        <row r="337">
          <cell r="B337" t="str">
            <v>NODOS</v>
          </cell>
        </row>
        <row r="338">
          <cell r="B338" t="str">
            <v>CENTRO DE ACTIVIDAD NO EXISTE!!!</v>
          </cell>
        </row>
        <row r="339">
          <cell r="B339" t="str">
            <v>ÁREA SOPORTE OPERATIVO</v>
          </cell>
        </row>
        <row r="340">
          <cell r="B340" t="str">
            <v>INTERCONEXIÓN</v>
          </cell>
        </row>
        <row r="341">
          <cell r="B341" t="str">
            <v>CENTRO DE ACTIVIDAD NO EXISTE!!!</v>
          </cell>
        </row>
        <row r="342">
          <cell r="B342" t="str">
            <v>BUSCAPERSONAS</v>
          </cell>
        </row>
        <row r="343">
          <cell r="B343" t="str">
            <v>TRUNKING</v>
          </cell>
        </row>
        <row r="344">
          <cell r="B344" t="str">
            <v>INALAMBRICOS</v>
          </cell>
        </row>
        <row r="345">
          <cell r="B345" t="str">
            <v>AIRE ACONDICIONADO</v>
          </cell>
        </row>
        <row r="346">
          <cell r="B346" t="str">
            <v>ENERGÍA</v>
          </cell>
        </row>
        <row r="347">
          <cell r="B347" t="str">
            <v>CENTRO DE ACTIVIDAD NO EXISTE!!!</v>
          </cell>
        </row>
        <row r="348">
          <cell r="B348" t="str">
            <v>SUBGERENCIA TÉCNICA TELECOMUNICACIONES</v>
          </cell>
        </row>
        <row r="349">
          <cell r="B349" t="str">
            <v>NORMAS Y HOMOLOGACIÓN</v>
          </cell>
        </row>
        <row r="350">
          <cell r="B350" t="str">
            <v>CENTRO DE ACTIVIDAD NO EXISTE!!!</v>
          </cell>
        </row>
        <row r="351">
          <cell r="B351" t="str">
            <v>ÁREA INGENIERÍA DE PRODUCTOS</v>
          </cell>
        </row>
        <row r="352">
          <cell r="B352" t="str">
            <v>CENTRO DE ACTIVIDAD NO EXISTE!!!</v>
          </cell>
        </row>
        <row r="353">
          <cell r="B353" t="str">
            <v>PLATAFORMAS NAP OPERACIÓN</v>
          </cell>
        </row>
        <row r="354">
          <cell r="B354" t="str">
            <v>INTERNET DESARROLLO</v>
          </cell>
        </row>
        <row r="355">
          <cell r="B355" t="str">
            <v>INTERNET OPERACIÓN</v>
          </cell>
        </row>
        <row r="356">
          <cell r="B356" t="str">
            <v>RED INTELIGENTE DESARROLLO</v>
          </cell>
        </row>
        <row r="357">
          <cell r="B357" t="str">
            <v>RED INTELIGENTE OPERACIÓN</v>
          </cell>
        </row>
        <row r="358">
          <cell r="B358" t="str">
            <v>CENTRO DE ACTIVIDAD NO EXISTE!!!</v>
          </cell>
        </row>
        <row r="359">
          <cell r="B359" t="str">
            <v>ÁREA INGENIERÍA NODOS E INTERCONEXIÓN</v>
          </cell>
        </row>
        <row r="360">
          <cell r="B360" t="str">
            <v>INTERCONEXIÓN</v>
          </cell>
        </row>
        <row r="361">
          <cell r="B361" t="str">
            <v>NODOS</v>
          </cell>
        </row>
        <row r="362">
          <cell r="B362" t="str">
            <v>CENTRO DE ACTIVIDAD NO EXISTE!!!</v>
          </cell>
        </row>
        <row r="363">
          <cell r="B363" t="str">
            <v>ÁREA ASIGNACIONES</v>
          </cell>
        </row>
        <row r="364">
          <cell r="B364" t="str">
            <v>CENTRO DE ACTIVIDAD NO EXISTE!!!</v>
          </cell>
        </row>
        <row r="365">
          <cell r="B365" t="str">
            <v>ÁREA PROYECTOS ESPECIALES</v>
          </cell>
        </row>
        <row r="366">
          <cell r="B366" t="str">
            <v>ENTIDADES OFICIALES</v>
          </cell>
        </row>
        <row r="367">
          <cell r="B367" t="str">
            <v>EDIFICIOS Y URBANIZACIONES</v>
          </cell>
        </row>
        <row r="368">
          <cell r="B368" t="str">
            <v>CENTRO DE ACTIVIDAD NO EXISTE!!!</v>
          </cell>
        </row>
        <row r="369">
          <cell r="B369" t="str">
            <v>ÁREA CONTRATACIONES</v>
          </cell>
        </row>
        <row r="370">
          <cell r="B370" t="str">
            <v>CENTRO DE ACTIVIDAD NO EXISTE!!!</v>
          </cell>
        </row>
        <row r="371">
          <cell r="B371" t="str">
            <v>ÁREA INGENIERÍA ACCESO</v>
          </cell>
        </row>
        <row r="372">
          <cell r="B372" t="str">
            <v>RED ZONA 1</v>
          </cell>
        </row>
        <row r="373">
          <cell r="B373" t="str">
            <v>RED ZONA 2</v>
          </cell>
        </row>
        <row r="374">
          <cell r="B374" t="str">
            <v>BANDA ANCHA DESARROLLO</v>
          </cell>
        </row>
        <row r="375">
          <cell r="B375" t="str">
            <v>BANDA ANCHA OPERACIÓN</v>
          </cell>
        </row>
        <row r="376">
          <cell r="B376" t="str">
            <v>CENTRO DE ACTIVIDAD NO EXISTE!!!</v>
          </cell>
        </row>
        <row r="377">
          <cell r="B377" t="str">
            <v>SUBGERENCIA ADMON Y FINANZAS TELECOMUNICACIONES</v>
          </cell>
        </row>
        <row r="378">
          <cell r="B378" t="str">
            <v>CENTRO DE ACTIVIDAD NO EXISTE!!!</v>
          </cell>
        </row>
        <row r="379">
          <cell r="B379" t="str">
            <v>ÁREA FINANZAS TELECOMUNICACIONES</v>
          </cell>
        </row>
        <row r="380">
          <cell r="B380" t="str">
            <v>CENTRO DE ACTIVIDAD NO EXISTE!!!</v>
          </cell>
        </row>
        <row r="381">
          <cell r="B381" t="str">
            <v>ÁREA GESTIÓN ORGANIZACIONAL TELECOMUNIC.</v>
          </cell>
        </row>
        <row r="382">
          <cell r="B382" t="str">
            <v>GESTIÓN HUMANA TELECOMUNICACIONES</v>
          </cell>
        </row>
        <row r="383">
          <cell r="B383" t="str">
            <v>CENTRO DE ACTIVIDAD NO EXISTE!!!</v>
          </cell>
        </row>
        <row r="384">
          <cell r="B384" t="str">
            <v>ÁREA INFORMÁTICA TELECOMUNICACIONES</v>
          </cell>
        </row>
        <row r="385">
          <cell r="B385" t="str">
            <v>CENTRO DE ACTIVIDAD NO EXISTE!!!</v>
          </cell>
        </row>
        <row r="386">
          <cell r="B386" t="str">
            <v>GASTOS GENERALES DE OPERACION</v>
          </cell>
        </row>
        <row r="387">
          <cell r="B387" t="str">
            <v>GERENCIA DE FINANZAS</v>
          </cell>
        </row>
        <row r="388">
          <cell r="B388" t="str">
            <v>CENTRO DE ACTIVIDAD NO EXISTE!!!</v>
          </cell>
        </row>
        <row r="389">
          <cell r="B389" t="str">
            <v>SISTEMA DE INFORMAC FINANCIERA</v>
          </cell>
        </row>
        <row r="390">
          <cell r="B390" t="str">
            <v>CENTRO DE ACTIVIDAD NO EXISTE!!!</v>
          </cell>
        </row>
        <row r="391">
          <cell r="B391" t="str">
            <v>SUBGERENCIA FINANZAS CORPORATIVAS</v>
          </cell>
        </row>
        <row r="392">
          <cell r="B392" t="str">
            <v>CENTRO DE ACTIVIDAD NO EXISTE!!!</v>
          </cell>
        </row>
        <row r="393">
          <cell r="B393" t="str">
            <v>ÁREA GESTIÓN FINANCIERA</v>
          </cell>
        </row>
        <row r="394">
          <cell r="B394" t="str">
            <v>CENTRO DE ACTIVIDAD NO EXISTE!!!</v>
          </cell>
        </row>
        <row r="395">
          <cell r="B395" t="str">
            <v>ÁREA PROGRAMACIÓN Y CONTROL PRESUPUESTAL</v>
          </cell>
        </row>
        <row r="396">
          <cell r="B396" t="str">
            <v>CENTRO DE ACTIVIDAD NO EXISTE!!!</v>
          </cell>
        </row>
        <row r="397">
          <cell r="B397" t="str">
            <v>SUBGERENCIA CONTADURÍA</v>
          </cell>
        </row>
        <row r="398">
          <cell r="B398" t="str">
            <v>CENTRO DE ACTIVIDAD NO EXISTE!!!</v>
          </cell>
        </row>
        <row r="399">
          <cell r="B399" t="str">
            <v>ÁREA DE PLANEACIÓN Y GESTIÓN TRIBUTARIA</v>
          </cell>
        </row>
        <row r="400">
          <cell r="B400" t="str">
            <v>CENTRO DE ACTIVIDAD NO EXISTE!!!</v>
          </cell>
        </row>
        <row r="401">
          <cell r="B401" t="str">
            <v>ÁREA CONTABILIDAD CORPORATIVA</v>
          </cell>
        </row>
        <row r="402">
          <cell r="B402" t="str">
            <v>CENTRO DE ACTIVIDAD NO EXISTE!!!</v>
          </cell>
        </row>
        <row r="403">
          <cell r="B403" t="str">
            <v>ÁREA CONTABILIDAD DE COSTOS</v>
          </cell>
        </row>
        <row r="404">
          <cell r="B404" t="str">
            <v>CENTRO DE ACTIVIDAD NO EXISTE!!!</v>
          </cell>
        </row>
        <row r="405">
          <cell r="B405" t="str">
            <v>SUBGERENCIA GESTIÓN DE CAPITALES</v>
          </cell>
        </row>
        <row r="406">
          <cell r="B406" t="str">
            <v>CENTRO DE ACTIVIDAD NO EXISTE!!!</v>
          </cell>
        </row>
        <row r="407">
          <cell r="B407" t="str">
            <v>ÁREA OPERACIONES FINANCIERAS</v>
          </cell>
        </row>
        <row r="408">
          <cell r="B408" t="str">
            <v>CENTRO DE ACTIVIDAD NO EXISTE!!!</v>
          </cell>
        </row>
        <row r="409">
          <cell r="B409" t="str">
            <v>ÁREA DE TESORERÍA</v>
          </cell>
        </row>
        <row r="410">
          <cell r="B410" t="str">
            <v>CENTRO DE ACTIVIDAD NO EXISTE!!!</v>
          </cell>
        </row>
        <row r="411">
          <cell r="B411" t="str">
            <v>ÁREA BANCA DE INVERSIÓN</v>
          </cell>
        </row>
        <row r="412">
          <cell r="B412" t="str">
            <v>CENTRO DE ACTIVIDAD NO EXISTE!!!</v>
          </cell>
        </row>
        <row r="413">
          <cell r="B413" t="str">
            <v>DIRECCIÓN  ADMINISTRATIVA</v>
          </cell>
        </row>
        <row r="414">
          <cell r="B414" t="str">
            <v>CENTRO DE ACTIVIDAD NO EXISTE!!!</v>
          </cell>
        </row>
        <row r="415">
          <cell r="B415" t="str">
            <v>DEPTO SEGURIDAD, VIGILANCIA Y CONTROL</v>
          </cell>
        </row>
        <row r="416">
          <cell r="B416" t="str">
            <v>CENTRO DE ACTIVIDAD NO EXISTE!!!</v>
          </cell>
        </row>
        <row r="417">
          <cell r="B417" t="str">
            <v>DEPTO DE BIENES INMUEBLES</v>
          </cell>
        </row>
        <row r="418">
          <cell r="B418" t="str">
            <v>CENTRO DE ACTIVIDAD NO EXISTE!!!</v>
          </cell>
        </row>
        <row r="419">
          <cell r="B419" t="str">
            <v>UNIDAD ADMON DE RIESGOS Y SEGUROS</v>
          </cell>
        </row>
        <row r="420">
          <cell r="B420" t="str">
            <v>COSTO PÓLIZAS DE SEGUROS</v>
          </cell>
        </row>
        <row r="421">
          <cell r="B421" t="str">
            <v>FONDO DE INVERSIÓN SEGUROS</v>
          </cell>
        </row>
        <row r="422">
          <cell r="B422" t="str">
            <v>CENTRO DE ACTIVIDAD NO EXISTE!!!</v>
          </cell>
        </row>
        <row r="423">
          <cell r="B423" t="str">
            <v>PROYECTO ABACO</v>
          </cell>
        </row>
        <row r="424">
          <cell r="B424" t="str">
            <v>P. U. C. Y AMBIENTAL</v>
          </cell>
        </row>
        <row r="425">
          <cell r="B425" t="str">
            <v>CENTRO DE ACTIVIDAD NO EXISTE!!!</v>
          </cell>
        </row>
        <row r="426">
          <cell r="B426" t="str">
            <v>UNIDAD EDIFICIOS</v>
          </cell>
        </row>
        <row r="427">
          <cell r="B427" t="str">
            <v>DEPTO ADMINISTRACION EDIFICIOS</v>
          </cell>
        </row>
        <row r="428">
          <cell r="B428" t="str">
            <v>DEPTO. CONSTRUCCION Y ADMON. EDIFICIOS</v>
          </cell>
        </row>
        <row r="429">
          <cell r="B429" t="str">
            <v>CENTRO DE ACTIVIDAD NO EXISTE!!!</v>
          </cell>
        </row>
        <row r="430">
          <cell r="B430" t="str">
            <v>UNIDAD DE COMPRAS</v>
          </cell>
        </row>
        <row r="431">
          <cell r="B431" t="str">
            <v>EQUIPO DE LOGISTICA INTERNACIONAL</v>
          </cell>
        </row>
        <row r="432">
          <cell r="B432" t="str">
            <v>EQUIPO DE COMPRAS NACIONALES</v>
          </cell>
        </row>
        <row r="433">
          <cell r="B433" t="str">
            <v>CENTRO DE ACTIVIDAD NO EXISTE!!!</v>
          </cell>
        </row>
        <row r="434">
          <cell r="B434" t="str">
            <v>UNIDAD ALMACENES Y SERVICIOS GENERALES</v>
          </cell>
        </row>
        <row r="435">
          <cell r="B435" t="str">
            <v>DEPTO ALMACENES</v>
          </cell>
        </row>
        <row r="436">
          <cell r="B436" t="str">
            <v>ALMACENES CENTRALES</v>
          </cell>
        </row>
        <row r="437">
          <cell r="B437" t="str">
            <v>PROVEEDURÍA CENTRALES</v>
          </cell>
        </row>
        <row r="438">
          <cell r="B438" t="str">
            <v>PROVEEDURÍA MEDELLIN</v>
          </cell>
        </row>
        <row r="439">
          <cell r="B439" t="str">
            <v>DEPTO TRANSPORTE Y TALLERES</v>
          </cell>
        </row>
        <row r="440">
          <cell r="B440" t="str">
            <v>CENTRO DE ACTIVIDAD NO EXISTE!!!</v>
          </cell>
        </row>
        <row r="441">
          <cell r="B441" t="str">
            <v>DEPTO ADMINISTRACIÓN DOCUMENTAL</v>
          </cell>
        </row>
        <row r="442">
          <cell r="B442" t="str">
            <v>CENTRO DE ACTIVIDAD NO EXISTE!!!</v>
          </cell>
        </row>
        <row r="443">
          <cell r="B443" t="str">
            <v>ASISTENCIA TÉCNICA E INVESTIGACIÓN CALIDAD</v>
          </cell>
        </row>
        <row r="444">
          <cell r="B444" t="str">
            <v>CENTRO DE ACTIVIDAD NO EXISTE!!!</v>
          </cell>
        </row>
        <row r="445">
          <cell r="B445" t="str">
            <v>DIRECCIÓN DE GESTION HUMANA</v>
          </cell>
        </row>
        <row r="446">
          <cell r="B446" t="str">
            <v>CENTRO DE ACTIVIDAD NO EXISTE!!!</v>
          </cell>
        </row>
        <row r="447">
          <cell r="B447" t="str">
            <v>UNIDAD DE RELACIONES LABORALES</v>
          </cell>
        </row>
        <row r="448">
          <cell r="B448" t="str">
            <v>CENTRO DE ACTIVIDAD NO EXISTE!!!</v>
          </cell>
        </row>
        <row r="449">
          <cell r="B449" t="str">
            <v>DEPTO NÓMINA Y SEGURIDAD SOCIAL</v>
          </cell>
        </row>
        <row r="450">
          <cell r="B450" t="str">
            <v>CENTRO DE ACTIVIDAD NO EXISTE!!!</v>
          </cell>
        </row>
        <row r="451">
          <cell r="B451" t="str">
            <v>DEPTO PROCESO DISCIPLINARIOS Y LEGALES</v>
          </cell>
        </row>
        <row r="452">
          <cell r="B452" t="str">
            <v>CENTRO DE ACTIVIDAD NO EXISTE!!!</v>
          </cell>
        </row>
        <row r="453">
          <cell r="B453" t="str">
            <v>UNIDAD SERVICIOS AL PERSONAL</v>
          </cell>
        </row>
        <row r="454">
          <cell r="B454" t="str">
            <v>CENTRO DE ACTIVIDAD NO EXISTE!!!</v>
          </cell>
        </row>
        <row r="455">
          <cell r="B455" t="str">
            <v>DEPTO DE BIENESTAR LABORAL</v>
          </cell>
        </row>
        <row r="456">
          <cell r="B456" t="str">
            <v>DEPORTES</v>
          </cell>
        </row>
        <row r="457">
          <cell r="B457" t="str">
            <v>PROGRAMAS ESPECIALES</v>
          </cell>
        </row>
        <row r="458">
          <cell r="B458" t="str">
            <v>CENTRO DE ACTIVIDAD NO EXISTE!!!</v>
          </cell>
        </row>
        <row r="459">
          <cell r="B459" t="str">
            <v>DEPARTAMENTO DE SERVICIO MEDICO/ODONTOLOGICO</v>
          </cell>
        </row>
        <row r="460">
          <cell r="B460" t="str">
            <v>GRUPO SERVICIOS ODONTOLOGICOS</v>
          </cell>
        </row>
        <row r="461">
          <cell r="B461" t="str">
            <v>GRUPO SERV MEDICOS GUADALUPE</v>
          </cell>
        </row>
        <row r="462">
          <cell r="B462" t="str">
            <v>GRUPO SERV MEDICOS GUATAPÉ</v>
          </cell>
        </row>
        <row r="463">
          <cell r="B463" t="str">
            <v>GRUPO SERV MEDICOS PLAYAS</v>
          </cell>
        </row>
        <row r="464">
          <cell r="B464" t="str">
            <v>GRUPO SERV MEDICOS PORCE II</v>
          </cell>
        </row>
        <row r="465">
          <cell r="B465" t="str">
            <v>LEY 100  DEPTO MEDICO</v>
          </cell>
        </row>
        <row r="466">
          <cell r="B466" t="str">
            <v>CENTRO DE ACTIVIDAD NO EXISTE!!!</v>
          </cell>
        </row>
        <row r="467">
          <cell r="B467" t="str">
            <v>DEPTO SALUD OCUPACIONAL</v>
          </cell>
        </row>
        <row r="468">
          <cell r="B468" t="str">
            <v>CENTRO DE ACTIVIDAD NO EXISTE!!!</v>
          </cell>
        </row>
        <row r="469">
          <cell r="B469" t="str">
            <v>UNIDAD DESARROLLO RECURSO HUMANO</v>
          </cell>
        </row>
        <row r="470">
          <cell r="B470" t="str">
            <v>DEPTO PLANEACIÓN DE RECURSOS HUMANOS</v>
          </cell>
        </row>
        <row r="471">
          <cell r="B471" t="str">
            <v>DEPTO DE SELECCIÓN</v>
          </cell>
        </row>
        <row r="472">
          <cell r="B472" t="str">
            <v>DEPTO DESARROLLO HUMANO</v>
          </cell>
        </row>
        <row r="473">
          <cell r="B473" t="str">
            <v>DEPTO DE CAPACITACIÓN Y DESARROLLO</v>
          </cell>
        </row>
        <row r="474">
          <cell r="B474" t="str">
            <v>BIBLIOTECA Y CENTRO DE APRENDIZAJE</v>
          </cell>
        </row>
        <row r="475">
          <cell r="B475" t="str">
            <v>APRENDICES SENA</v>
          </cell>
        </row>
        <row r="476">
          <cell r="B476" t="str">
            <v>CENTRO DE ACTIVIDAD NO EXISTE!!!</v>
          </cell>
        </row>
        <row r="477">
          <cell r="B477" t="str">
            <v>EQUIPOS VIA RADIO RURAL INDIVIDUAL</v>
          </cell>
        </row>
        <row r="478">
          <cell r="B478" t="str">
            <v>BUSCAPERSONAS</v>
          </cell>
        </row>
        <row r="479">
          <cell r="B479" t="str">
            <v>EQUIPOS ABONADO FIJO</v>
          </cell>
        </row>
        <row r="480">
          <cell r="B480" t="str">
            <v>EQUIPOS MOVIL TRANSPORTABLE</v>
          </cell>
        </row>
        <row r="481">
          <cell r="B481" t="str">
            <v>EQUIPOS ABONADO MOVIL</v>
          </cell>
        </row>
        <row r="482">
          <cell r="B482" t="str">
            <v>EQUIPOS ABONADO PORTATIL</v>
          </cell>
        </row>
        <row r="483">
          <cell r="B483" t="str">
            <v>EQUIPOS CARGADOR MULTIPLE</v>
          </cell>
        </row>
        <row r="484">
          <cell r="B484" t="str">
            <v>EQUIPOS CARGADOR INDIVIDUAL</v>
          </cell>
        </row>
        <row r="485">
          <cell r="B485" t="str">
            <v>CENTRO DE ACTIVIDAD NO EXISTE!!!</v>
          </cell>
        </row>
        <row r="486">
          <cell r="B486" t="str">
            <v>HERRAMIENTAS</v>
          </cell>
        </row>
        <row r="487">
          <cell r="B487" t="str">
            <v>MUEBLES Y EQUIPOS OFICINA</v>
          </cell>
        </row>
        <row r="488">
          <cell r="B488" t="str">
            <v>EQUIPOS INFORMÁTICA</v>
          </cell>
        </row>
        <row r="489">
          <cell r="B489" t="str">
            <v>EQUPOS MANTENIMIENTO</v>
          </cell>
        </row>
        <row r="490">
          <cell r="B490" t="str">
            <v>OTROS ACTIVOS</v>
          </cell>
        </row>
        <row r="491">
          <cell r="B491" t="str">
            <v>EDIFICIO EPM</v>
          </cell>
        </row>
        <row r="492">
          <cell r="B492" t="str">
            <v>CENTRO DE ACTIVIDAD NO EXISTE!!!</v>
          </cell>
        </row>
        <row r="493">
          <cell r="B493" t="str">
            <v>OBLIGACIONES PENSIONALES</v>
          </cell>
        </row>
        <row r="494">
          <cell r="B494" t="str">
            <v>CENTRO DE ACTIVIDAD NO EXISTE!!!</v>
          </cell>
        </row>
        <row r="495">
          <cell r="B495" t="str">
            <v>EROGACIONES NO CAPITALIZABLES</v>
          </cell>
        </row>
        <row r="496">
          <cell r="B496" t="str">
            <v>GASTOS GENERALES ADMINISTRACION</v>
          </cell>
        </row>
        <row r="497">
          <cell r="B497" t="str">
            <v>SECRETARIA GENERAL</v>
          </cell>
        </row>
        <row r="498">
          <cell r="B498" t="str">
            <v>CENTRO DE ACTIVIDAD NO EXISTE!!!</v>
          </cell>
        </row>
        <row r="499">
          <cell r="B499" t="str">
            <v>SECRETARÍA AUXILIAR</v>
          </cell>
        </row>
        <row r="500">
          <cell r="B500" t="str">
            <v>CENTRO DE ACTIVIDAD NO EXISTE!!!</v>
          </cell>
        </row>
        <row r="501">
          <cell r="B501" t="str">
            <v>UNIDAD JURÍDICA AGUAS</v>
          </cell>
        </row>
        <row r="502">
          <cell r="B502" t="str">
            <v>CENTRO DE ACTIVIDAD NO EXISTE!!!</v>
          </cell>
        </row>
        <row r="503">
          <cell r="B503" t="str">
            <v>UNIDAD JURIDICA GENERACION ENERGIA/AMBIENTAL</v>
          </cell>
        </row>
        <row r="504">
          <cell r="B504" t="str">
            <v>CENTRO DE ACTIVIDAD NO EXISTE!!!</v>
          </cell>
        </row>
        <row r="505">
          <cell r="B505" t="str">
            <v>UNIDAD JURIDICA TELECOMUNICACIONES</v>
          </cell>
        </row>
        <row r="506">
          <cell r="B506" t="str">
            <v>CENTRO DE ACTIVIDAD NO EXISTE!!!</v>
          </cell>
        </row>
        <row r="507">
          <cell r="B507" t="str">
            <v>UNIDAD JURIDICA APOYO OTRAS ÁREAS</v>
          </cell>
        </row>
        <row r="508">
          <cell r="B508" t="str">
            <v>CENTRO DE ACTIVIDAD NO EXISTE!!!</v>
          </cell>
        </row>
        <row r="509">
          <cell r="B509" t="str">
            <v>UNIDAD JURIDICA BIENES INMUEBLES</v>
          </cell>
        </row>
        <row r="510">
          <cell r="B510" t="str">
            <v>CENTRO DE ACTIVIDAD NO EXISTE!!!</v>
          </cell>
        </row>
        <row r="511">
          <cell r="B511" t="str">
            <v>UNIDAD JURÍDICA PROCESOS Y RECLAMACIONES</v>
          </cell>
        </row>
        <row r="512">
          <cell r="B512" t="str">
            <v>CENTRO DE ACTIVIDAD NO EXISTE!!!</v>
          </cell>
        </row>
        <row r="513">
          <cell r="B513" t="str">
            <v>UNIDAD JURIDICA DISTRIBUCION ENERGIA</v>
          </cell>
        </row>
        <row r="514">
          <cell r="B514" t="str">
            <v>CENTRO DE ACTIVIDAD NO EXISTE!!!</v>
          </cell>
        </row>
        <row r="515">
          <cell r="B515" t="str">
            <v>UNIDAD JURIDICA COMERCIAL</v>
          </cell>
        </row>
        <row r="516">
          <cell r="B516" t="str">
            <v>CENTRO DE ACTIVIDAD NO EXISTE!!!</v>
          </cell>
        </row>
        <row r="517">
          <cell r="B517" t="str">
            <v>GERENCIA DISTRIBUCION ENERGIA</v>
          </cell>
        </row>
        <row r="518">
          <cell r="B518" t="str">
            <v>CENTRO DE ACTIVIDAD NO EXISTE!!!</v>
          </cell>
        </row>
        <row r="519">
          <cell r="B519" t="str">
            <v>PLANEACION DISTRIBUCION ENERGIA</v>
          </cell>
        </row>
        <row r="520">
          <cell r="B520" t="str">
            <v>CENTRO DE ACTIVIDAD NO EXISTE!!!</v>
          </cell>
        </row>
        <row r="521">
          <cell r="B521" t="str">
            <v>SUBGERENCIA NUEVOS NEGOCIOS</v>
          </cell>
        </row>
        <row r="522">
          <cell r="B522" t="str">
            <v>CENTRO DE ACTIVIDAD NO EXISTE!!!</v>
          </cell>
        </row>
        <row r="523">
          <cell r="B523" t="str">
            <v>SUBGERENCIA ADMON Y FINANZAS DISTRIBUCIÓN</v>
          </cell>
        </row>
        <row r="524">
          <cell r="B524" t="str">
            <v>ÁREA FINANZAS DISTRIBUCIÓN</v>
          </cell>
        </row>
        <row r="525">
          <cell r="B525" t="str">
            <v>ÁREA GESTIÓN ORGANIZACIONAL DISTRIBUCIÓN</v>
          </cell>
        </row>
        <row r="526">
          <cell r="B526" t="str">
            <v>ÁREA INFORMÁTICA DISTRIBUCIÓN</v>
          </cell>
        </row>
        <row r="527">
          <cell r="B527" t="str">
            <v>ÁREA TRANSACCIONES DISTRIBUCIÓN</v>
          </cell>
        </row>
        <row r="528">
          <cell r="B528" t="str">
            <v>GESTIÓN HUMANA DISTRIBUCIÓN</v>
          </cell>
        </row>
        <row r="529">
          <cell r="B529" t="str">
            <v>CENTRO DE ACTIVIDAD NO EXISTE!!!</v>
          </cell>
        </row>
        <row r="530">
          <cell r="B530" t="str">
            <v>SUBGERENCIA GAS</v>
          </cell>
        </row>
        <row r="531">
          <cell r="B531" t="str">
            <v>ÁREA OPERACIÓN REDES GAS</v>
          </cell>
        </row>
        <row r="532">
          <cell r="B532" t="str">
            <v>ÁREA EXPANSIÓN REDES DE GAS</v>
          </cell>
        </row>
        <row r="533">
          <cell r="B533" t="str">
            <v>TRANSACCIONES GAS</v>
          </cell>
        </row>
        <row r="534">
          <cell r="B534" t="str">
            <v>REDES GAS ALTA PRESIÓN</v>
          </cell>
        </row>
        <row r="535">
          <cell r="B535" t="str">
            <v>REDES GAS MEDIA Y BAJA PRESIÓN</v>
          </cell>
        </row>
        <row r="536">
          <cell r="B536" t="str">
            <v>REDES GAS</v>
          </cell>
        </row>
        <row r="537">
          <cell r="B537" t="str">
            <v>INSTALACIONES GAS</v>
          </cell>
        </row>
        <row r="538">
          <cell r="B538" t="str">
            <v>INGENIERÍA Y GESTIÓN GAS</v>
          </cell>
        </row>
        <row r="539">
          <cell r="B539" t="str">
            <v>CENTRO DE ACTIVIDAD NO EXISTE!!!</v>
          </cell>
        </row>
        <row r="540">
          <cell r="B540" t="str">
            <v>SUBGERENCIA REDES DE TRANSMISIÓN</v>
          </cell>
        </row>
        <row r="541">
          <cell r="B541" t="str">
            <v>CENTRO DE ACTIVIDAD NO EXISTE!!!</v>
          </cell>
        </row>
        <row r="542">
          <cell r="B542" t="str">
            <v>CENTRO REGIONAL DE DESPACHO</v>
          </cell>
        </row>
        <row r="543">
          <cell r="B543" t="str">
            <v>CENTRO DE ACTIVIDAD NO EXISTE!!!</v>
          </cell>
        </row>
        <row r="544">
          <cell r="B544" t="str">
            <v>ÁREA MONTAJES</v>
          </cell>
        </row>
        <row r="545">
          <cell r="B545" t="str">
            <v>CENTRO DE ACTIVIDAD NO EXISTE!!!</v>
          </cell>
        </row>
        <row r="546">
          <cell r="B546" t="str">
            <v>ÁREA AUTOMATIZACIÓN DISTRIBUCIÓN</v>
          </cell>
        </row>
        <row r="547">
          <cell r="B547" t="str">
            <v>CENTRO DE ACTIVIDAD NO EXISTE!!!</v>
          </cell>
        </row>
        <row r="548">
          <cell r="B548" t="str">
            <v>ÁREA SUBESTACIONES Y LINEAS</v>
          </cell>
        </row>
        <row r="549">
          <cell r="B549" t="str">
            <v>PROYECTOS REDES TRANSMISIÓN</v>
          </cell>
        </row>
        <row r="550">
          <cell r="B550" t="str">
            <v>CENTRO DE ACTIVIDAD NO EXISTE!!!</v>
          </cell>
        </row>
        <row r="551">
          <cell r="B551" t="str">
            <v>SUBGERENCIA REDES DE  DISTRIBUCIÓN</v>
          </cell>
        </row>
        <row r="552">
          <cell r="B552" t="str">
            <v>CENTRO DE ACTIVIDAD NO EXISTE!!!</v>
          </cell>
        </row>
        <row r="553">
          <cell r="B553" t="str">
            <v>ÁREA DISTRIBUCIÓN ELÉCTRICA NORTE</v>
          </cell>
        </row>
        <row r="554">
          <cell r="B554" t="str">
            <v>ATENCIÓN CLIENTES DISTRIBUCIÓN ELÉC. NORTE</v>
          </cell>
        </row>
        <row r="555">
          <cell r="B555" t="str">
            <v>PROYECTOS DISTRIBUCIÓN ELECTRICA NORTE</v>
          </cell>
        </row>
        <row r="556">
          <cell r="B556" t="str">
            <v>MTTO Y OPERACIÓN DISTRIBUC. ELECT. NORTE</v>
          </cell>
        </row>
        <row r="557">
          <cell r="B557" t="str">
            <v>CONTROL PÉRDIDAS DISTRIBUCIÓN ELEC. NORTE</v>
          </cell>
        </row>
        <row r="558">
          <cell r="B558" t="str">
            <v>CENTRO DE ACTIVIDAD NO EXISTE!!!</v>
          </cell>
        </row>
        <row r="559">
          <cell r="B559" t="str">
            <v>ÁREA DISTRIBUCIÓN ELÉCTRICA SUR</v>
          </cell>
        </row>
        <row r="560">
          <cell r="B560" t="str">
            <v>ATENCIÓN CLIENTES DISTRIBUCIÓN ELÉC. SUR</v>
          </cell>
        </row>
        <row r="561">
          <cell r="B561" t="str">
            <v>PROYECTOS DISTRIBUCIÓN ELECTRICA SUR</v>
          </cell>
        </row>
        <row r="562">
          <cell r="B562" t="str">
            <v>MTTO Y OPERACIÓN DISTRIBUC. ELECT. SUR</v>
          </cell>
        </row>
        <row r="563">
          <cell r="B563" t="str">
            <v>CONTROL PÉRDIDAS DISTRIBUCIÓN ELEC. SUR</v>
          </cell>
        </row>
        <row r="564">
          <cell r="B564" t="str">
            <v>CENTRO DE ACTIVIDAD NO EXISTE!!!</v>
          </cell>
        </row>
        <row r="565">
          <cell r="B565" t="str">
            <v>ÁREA ALUMBRADO PÚBLICO</v>
          </cell>
        </row>
        <row r="566">
          <cell r="B566" t="str">
            <v>MANTENIMIENTO ALUMBRADO PÚBLICO</v>
          </cell>
        </row>
        <row r="567">
          <cell r="B567" t="str">
            <v>PROYECTOS ALUMBRADO PÚBLICO</v>
          </cell>
        </row>
        <row r="568">
          <cell r="B568" t="str">
            <v>CENTRO DE ACTIVIDAD NO EXISTE!!!</v>
          </cell>
        </row>
        <row r="569">
          <cell r="B569" t="str">
            <v>ÁREA DISTRIBUCIÓN ELÉCTRICA CENTRO</v>
          </cell>
        </row>
        <row r="570">
          <cell r="B570" t="str">
            <v>ATENCIÓN CLIENTES DISTRIBUCIÓN ELÉC. CENTRO</v>
          </cell>
        </row>
        <row r="571">
          <cell r="B571" t="str">
            <v>PROYECTOS DISTRIBUCIÓN ELECTRICA CENTRO</v>
          </cell>
        </row>
        <row r="572">
          <cell r="B572" t="str">
            <v>MTTO Y OPERACIÓN DISTRIBUC. ELECT. CENTRO</v>
          </cell>
        </row>
        <row r="573">
          <cell r="B573" t="str">
            <v>CONTROL PÉRDIDAS DISTRIBUCIÓN ELEC. CENTRO</v>
          </cell>
        </row>
        <row r="574">
          <cell r="B574" t="str">
            <v>CENTRO DE ACTIVIDAD NO EXISTE!!!</v>
          </cell>
        </row>
        <row r="575">
          <cell r="B575" t="str">
            <v>DEPTO MANTENIMIENTO EQUIPOS</v>
          </cell>
        </row>
        <row r="576">
          <cell r="B576" t="str">
            <v>CENTRO DE ACTIVIDAD NO EXISTE!!!</v>
          </cell>
        </row>
        <row r="577">
          <cell r="B577" t="str">
            <v>ÁREA INGENIERÍA Y GESTIÓN DISTRIBUC. ELECT.</v>
          </cell>
        </row>
        <row r="578">
          <cell r="B578" t="str">
            <v>MANTENIMIENTO EQUIPOS</v>
          </cell>
        </row>
        <row r="579">
          <cell r="B579" t="str">
            <v>EQUIPOS DE MEDIDA</v>
          </cell>
        </row>
        <row r="580">
          <cell r="B580" t="str">
            <v>CENTRO DE INFORMACIÓN REDES</v>
          </cell>
        </row>
        <row r="581">
          <cell r="B581" t="str">
            <v xml:space="preserve">INGENIERÍA  </v>
          </cell>
        </row>
        <row r="582">
          <cell r="B582" t="str">
            <v>CENTRO DE ACTIVIDAD NO EXISTE!!!</v>
          </cell>
        </row>
        <row r="583">
          <cell r="B583" t="str">
            <v>AREA OPERACIÓN Y CALIDAD</v>
          </cell>
        </row>
        <row r="584">
          <cell r="B584" t="str">
            <v>CENTRO DE ACTIVIDAD NO EXISTE!!!</v>
          </cell>
        </row>
        <row r="585">
          <cell r="B585" t="str">
            <v>ÁREA REDUCCIÓN DE PERDIDAS</v>
          </cell>
        </row>
        <row r="586">
          <cell r="B586" t="str">
            <v>SUBESTACIÓN EL SALTO</v>
          </cell>
        </row>
        <row r="587">
          <cell r="B587" t="str">
            <v>SUBESTACIÓN GUADALUPE IV</v>
          </cell>
        </row>
        <row r="588">
          <cell r="B588" t="str">
            <v>SUBESTACIÓN PORCE II FUTURO</v>
          </cell>
        </row>
        <row r="589">
          <cell r="B589" t="str">
            <v>SUBESTACIÓN GUATAPÉ</v>
          </cell>
        </row>
        <row r="590">
          <cell r="B590" t="str">
            <v>SUBESTACIÓN PLAYAS</v>
          </cell>
        </row>
        <row r="591">
          <cell r="B591" t="str">
            <v>SUBESTACIÓN AYURA PIEDRAS BLANCAS</v>
          </cell>
        </row>
        <row r="592">
          <cell r="B592" t="str">
            <v>SUBESTACIÓN TASAJERA</v>
          </cell>
        </row>
        <row r="593">
          <cell r="B593" t="str">
            <v>SUBESTACIÓN RIOGRANDE I</v>
          </cell>
        </row>
        <row r="594">
          <cell r="B594" t="str">
            <v>CENTRO DE ACTIVIDAD NO EXISTE!!!</v>
          </cell>
        </row>
        <row r="595">
          <cell r="B595" t="str">
            <v>AJUSTES POR INFLACIÓN SANEAMIENTO</v>
          </cell>
        </row>
        <row r="596">
          <cell r="B596" t="str">
            <v>CENTRO DE ACTIVIDAD NO EXISTE!!!</v>
          </cell>
        </row>
        <row r="597">
          <cell r="B597" t="str">
            <v>ESTUDIOS PLAN FUTURO ACTO</v>
          </cell>
        </row>
        <row r="598">
          <cell r="B598" t="str">
            <v>CENTRO DE ACTIVIDAD NO EXISTE!!!</v>
          </cell>
        </row>
        <row r="599">
          <cell r="B599" t="str">
            <v>REORDENAMIENTO DE CIRCUITOS</v>
          </cell>
        </row>
        <row r="600">
          <cell r="B600" t="str">
            <v>MEJORAS SERVICIO EQUIPOS TTO.</v>
          </cell>
        </row>
        <row r="601">
          <cell r="B601" t="str">
            <v>TIERRAS PLAN DLLO SANEAM Y ACTO.</v>
          </cell>
        </row>
        <row r="602">
          <cell r="B602" t="str">
            <v>MEJORAS DEL SERV CAPT EQUIPO</v>
          </cell>
        </row>
        <row r="603">
          <cell r="B603" t="str">
            <v>CENTRO DE ACTIVIDAD NO EXISTE!!!</v>
          </cell>
        </row>
        <row r="604">
          <cell r="B604" t="str">
            <v>REDES Y DOMICIL.HV. ACT.PLAN FUTURO</v>
          </cell>
        </row>
        <row r="605">
          <cell r="B605" t="str">
            <v>CENTRO DE ACTIVIDAD NO EXISTE!!!</v>
          </cell>
        </row>
        <row r="606">
          <cell r="B606" t="str">
            <v>REDES ACUEDUCTO</v>
          </cell>
        </row>
        <row r="607">
          <cell r="B607" t="str">
            <v>CONTROL AGUA NO FACT.EQ.PLAN DLLO.</v>
          </cell>
        </row>
        <row r="608">
          <cell r="B608" t="str">
            <v>CONDUCCIONES OBRA CIVIL PLAN DLLO.</v>
          </cell>
        </row>
        <row r="609">
          <cell r="B609" t="str">
            <v>ACOMETIDAS OB CIV MEJ PL DLLO</v>
          </cell>
        </row>
        <row r="610">
          <cell r="B610" t="str">
            <v>CENTRO DE ACTIVIDAD NO EXISTE!!!</v>
          </cell>
        </row>
        <row r="611">
          <cell r="B611" t="str">
            <v>TANQUES PLAN DLLO SANEAM ACTO</v>
          </cell>
        </row>
        <row r="612">
          <cell r="B612" t="str">
            <v>MEJORAS SERVICIO EQUIPOS DIST.</v>
          </cell>
        </row>
        <row r="613">
          <cell r="B613" t="str">
            <v>ESTACIONES DE BOMB PLAN DLLO EQUIPOS</v>
          </cell>
        </row>
        <row r="614">
          <cell r="B614" t="str">
            <v>ESTACIONES BOMBEO PLAN DLLO O.CIVIL</v>
          </cell>
        </row>
        <row r="615">
          <cell r="B615" t="str">
            <v>CENTRO DE ACTIVIDAD NO EXISTE!!!</v>
          </cell>
        </row>
        <row r="616">
          <cell r="B616" t="str">
            <v>PAVIMENTOS ACTO PLAN SANEAMIENTO</v>
          </cell>
        </row>
        <row r="617">
          <cell r="B617" t="str">
            <v>CENTRO DE ACTIVIDAD NO EXISTE!!!</v>
          </cell>
        </row>
        <row r="618">
          <cell r="B618" t="str">
            <v>INST Y CAMB MED PLAN DLLO SANEAMIENTO</v>
          </cell>
        </row>
        <row r="619">
          <cell r="B619" t="str">
            <v>REINSTAL Y RETIRO INSTALACIONES</v>
          </cell>
        </row>
        <row r="620">
          <cell r="B620" t="str">
            <v>CENTRO DE ACTIVIDAD NO EXISTE!!!</v>
          </cell>
        </row>
        <row r="621">
          <cell r="B621" t="str">
            <v>ANTIC PL DLLO SANEAM RIO MEDELLIN</v>
          </cell>
        </row>
        <row r="622">
          <cell r="B622" t="str">
            <v>ING.PLAN DLLO.SANEAM.RIO MED.ACTO.</v>
          </cell>
        </row>
        <row r="623">
          <cell r="B623" t="str">
            <v>INTERV.PLAN DLLO.SANEAM.RIO.MEDELLIN</v>
          </cell>
        </row>
        <row r="624">
          <cell r="B624" t="str">
            <v>CENTRO DE ACTIVIDAD NO EXISTE!!!</v>
          </cell>
        </row>
        <row r="625">
          <cell r="B625" t="str">
            <v>G FROS PL DLLO SANEAM RIO MEDELLIN</v>
          </cell>
        </row>
        <row r="626">
          <cell r="B626" t="str">
            <v>CENTRO DE ACTIVIDAD NO EXISTE!!!</v>
          </cell>
        </row>
        <row r="627">
          <cell r="B627" t="str">
            <v>FLUCT TIPO DE CAMBIO ACUEDUCTO</v>
          </cell>
        </row>
        <row r="628">
          <cell r="B628" t="str">
            <v>CENTRO DE ACTIVIDAD NO EXISTE!!!</v>
          </cell>
        </row>
        <row r="629">
          <cell r="B629" t="str">
            <v>AJ P INFL P DLLO SANEAM RIO MEDELLIN</v>
          </cell>
        </row>
        <row r="630">
          <cell r="B630" t="str">
            <v>CENTRO DE ACTIVIDAD NO EXISTE!!!</v>
          </cell>
        </row>
        <row r="631">
          <cell r="B631" t="str">
            <v>CAP P DLLO SANEAM RIO MED Y ACTO</v>
          </cell>
        </row>
        <row r="632">
          <cell r="B632" t="str">
            <v>INFORMAT PLAN DLLO SANEAM R MEDELLIN</v>
          </cell>
        </row>
        <row r="633">
          <cell r="B633" t="str">
            <v>CENTROS DE OPERACION Y MANTTO</v>
          </cell>
        </row>
        <row r="634">
          <cell r="B634" t="str">
            <v>CENTRO DE ACTIVIDAD NO EXISTE!!!</v>
          </cell>
        </row>
        <row r="635">
          <cell r="B635" t="str">
            <v>ANTICIPOS PROGRAMAS GENERALES</v>
          </cell>
        </row>
        <row r="636">
          <cell r="B636" t="str">
            <v>CENTRO DE ACTIVIDAD NO EXISTE!!!</v>
          </cell>
        </row>
        <row r="637">
          <cell r="B637" t="str">
            <v>TANQUES GIRARDOTA</v>
          </cell>
        </row>
        <row r="638">
          <cell r="B638" t="str">
            <v>CENTRO DE ACTIVIDAD NO EXISTE!!!</v>
          </cell>
        </row>
        <row r="639">
          <cell r="B639" t="str">
            <v>USO RACIONAL DE ENERGIA</v>
          </cell>
        </row>
        <row r="640">
          <cell r="B640" t="str">
            <v>CENTRO DE ACTIVIDAD NO EXISTE!!!</v>
          </cell>
        </row>
        <row r="641">
          <cell r="B641" t="str">
            <v>ANTICIPOS FINDETER</v>
          </cell>
        </row>
        <row r="642">
          <cell r="B642" t="str">
            <v>CENTRO DE ACTIVIDAD NO EXISTE!!!</v>
          </cell>
        </row>
        <row r="643">
          <cell r="B643" t="str">
            <v>REORDENAMIENTO DE CIRCUITOS PLAN FUTURO</v>
          </cell>
        </row>
        <row r="644">
          <cell r="B644" t="str">
            <v>CENTRO DE ACTIVIDAD NO EXISTE!!!</v>
          </cell>
        </row>
        <row r="645">
          <cell r="B645" t="str">
            <v>SUMINISTRO EQUIPOS PLANTA TTO, PLAN BIENAL</v>
          </cell>
        </row>
        <row r="646">
          <cell r="B646" t="str">
            <v>CENTRO DE ACTIVIDAD NO EXISTE!!!</v>
          </cell>
        </row>
        <row r="647">
          <cell r="B647" t="str">
            <v>AJ POR INFL PLAN BIENAL ACTO</v>
          </cell>
        </row>
        <row r="648">
          <cell r="B648" t="str">
            <v>CENTRO DE ACTIVIDAD NO EXISTE!!!</v>
          </cell>
        </row>
        <row r="649">
          <cell r="B649" t="str">
            <v>EST DE BOMBEO PLAN BIENAL</v>
          </cell>
        </row>
        <row r="650">
          <cell r="B650" t="str">
            <v>CENTRO DE ACTIVIDAD NO EXISTE!!!</v>
          </cell>
        </row>
        <row r="651">
          <cell r="B651" t="str">
            <v>CONSTRUCC.YCAMB.DOMICILIARI.ACTO.</v>
          </cell>
        </row>
        <row r="652">
          <cell r="B652" t="str">
            <v>CENTRO DE ACTIVIDAD NO EXISTE!!!</v>
          </cell>
        </row>
        <row r="653">
          <cell r="B653" t="str">
            <v>CONSTRUCCION OBRAS PROG PERIUR</v>
          </cell>
        </row>
        <row r="654">
          <cell r="B654" t="str">
            <v>CONST NUEVAS REDES PLAN BIENAL</v>
          </cell>
        </row>
        <row r="655">
          <cell r="B655" t="str">
            <v>CENTRO DE ACTIVIDAD NO EXISTE!!!</v>
          </cell>
        </row>
        <row r="656">
          <cell r="B656" t="str">
            <v>ING PL BIENAL ACTO</v>
          </cell>
        </row>
        <row r="657">
          <cell r="B657" t="str">
            <v>ESTUD Y DIS ACTO PL BIENAL</v>
          </cell>
        </row>
        <row r="658">
          <cell r="B658" t="str">
            <v>CENTRO DE ACTIVIDAD NO EXISTE!!!</v>
          </cell>
        </row>
        <row r="659">
          <cell r="B659" t="str">
            <v>AJ POR INFL FINDETER HV</v>
          </cell>
        </row>
        <row r="660">
          <cell r="B660" t="str">
            <v>ANTICIPOS OTROS PROGRAMAS</v>
          </cell>
        </row>
        <row r="661">
          <cell r="B661" t="str">
            <v>CENTRO DE ACTIVIDAD NO EXISTE!!!</v>
          </cell>
        </row>
        <row r="662">
          <cell r="B662" t="str">
            <v>CONST COLECT INTERCEP PL BIENA</v>
          </cell>
        </row>
        <row r="663">
          <cell r="B663" t="str">
            <v>CENTRO DE ACTIVIDAD NO EXISTE!!!</v>
          </cell>
        </row>
        <row r="664">
          <cell r="B664" t="str">
            <v>CONSTRUCCION OBRAS CONTROL VER</v>
          </cell>
        </row>
        <row r="665">
          <cell r="B665" t="str">
            <v>CENTRO DE ACTIVIDAD NO EXISTE!!!</v>
          </cell>
        </row>
        <row r="666">
          <cell r="B666" t="str">
            <v>RECONST MASIVA RED ALC PL BIEN</v>
          </cell>
        </row>
        <row r="667">
          <cell r="B667" t="str">
            <v>CENTRO DE ACTIVIDAD NO EXISTE!!!</v>
          </cell>
        </row>
        <row r="668">
          <cell r="B668" t="str">
            <v>CONST NUEV REDES ALC PLAN BIEN</v>
          </cell>
        </row>
        <row r="669">
          <cell r="B669" t="str">
            <v>CENTRO DE ACTIVIDAD NO EXISTE!!!</v>
          </cell>
        </row>
        <row r="670">
          <cell r="B670" t="str">
            <v>AJ POR INFL PLAN BIENAL ALC</v>
          </cell>
        </row>
        <row r="671">
          <cell r="B671" t="str">
            <v>ING PL BIENAL ALC</v>
          </cell>
        </row>
        <row r="672">
          <cell r="B672" t="str">
            <v>EST Y DIS ALC PL BIENAL</v>
          </cell>
        </row>
        <row r="673">
          <cell r="B673" t="str">
            <v>INTERVENTORIA PLAN BIENAL ALC</v>
          </cell>
        </row>
        <row r="674">
          <cell r="B674" t="str">
            <v>CENTRO DE ACTIVIDAD NO EXISTE!!!</v>
          </cell>
        </row>
        <row r="675">
          <cell r="B675" t="str">
            <v>EQUIPOS TELEMETRIA Y TELECONTR</v>
          </cell>
        </row>
        <row r="676">
          <cell r="B676" t="str">
            <v>CENTRO DE TELEMETRIA OBRA CIVI</v>
          </cell>
        </row>
        <row r="677">
          <cell r="B677" t="str">
            <v>CENTRO DE ACTIVIDAD NO EXISTE!!!</v>
          </cell>
        </row>
        <row r="678">
          <cell r="B678" t="str">
            <v>PROG VEREDAS OTROS PROGRAMAS</v>
          </cell>
        </row>
        <row r="679">
          <cell r="B679" t="str">
            <v>CENTRO DE ACTIVIDAD NO EXISTE!!!</v>
          </cell>
        </row>
        <row r="680">
          <cell r="B680" t="str">
            <v>REDES Y DOMIC H.V.</v>
          </cell>
        </row>
        <row r="681">
          <cell r="B681" t="str">
            <v>RECONST. REDES INVAL ACUEDUCTO</v>
          </cell>
        </row>
        <row r="682">
          <cell r="B682" t="str">
            <v>RECONST REDES OTROS PROG    .</v>
          </cell>
        </row>
        <row r="683">
          <cell r="B683" t="str">
            <v>ESTABIL. PRESA PIEDRAS BLANCAS</v>
          </cell>
        </row>
        <row r="684">
          <cell r="B684" t="str">
            <v>TANQUES OTROS PROGRAMAS</v>
          </cell>
        </row>
        <row r="685">
          <cell r="B685" t="str">
            <v>REFACCION INST. TRATAMIENTO</v>
          </cell>
        </row>
        <row r="686">
          <cell r="B686" t="str">
            <v>REFACCION INSTALAC CAPTACION</v>
          </cell>
        </row>
        <row r="687">
          <cell r="B687" t="str">
            <v>ACONDICIONAMIENTO INSTALACIONES CALDAS</v>
          </cell>
        </row>
        <row r="688">
          <cell r="B688" t="str">
            <v>REFACCION INST. DISTRIBUCION</v>
          </cell>
        </row>
        <row r="689">
          <cell r="B689" t="str">
            <v>ACONDICIONAMIENTO INSTALACIONES BARBOSA</v>
          </cell>
        </row>
        <row r="690">
          <cell r="B690" t="str">
            <v>CENTRO DE ACTIVIDAD NO EXISTE!!!</v>
          </cell>
        </row>
        <row r="691">
          <cell r="B691" t="str">
            <v>REDES DE DISTRIBUCION ACUEDUCTO  OP</v>
          </cell>
        </row>
        <row r="692">
          <cell r="B692" t="str">
            <v>CONDUCCIONES E IMPULSACIONES</v>
          </cell>
        </row>
        <row r="693">
          <cell r="B693" t="str">
            <v>CENTRO DE ACTIVIDAD NO EXISTE!!!</v>
          </cell>
        </row>
        <row r="694">
          <cell r="B694" t="str">
            <v>ANTICIPOS OTROS PROGRAMAS</v>
          </cell>
        </row>
        <row r="695">
          <cell r="B695" t="str">
            <v>VENTA AGUA CRUDA</v>
          </cell>
        </row>
        <row r="696">
          <cell r="B696" t="str">
            <v>CENTRO DE ACTIVIDAD NO EXISTE!!!</v>
          </cell>
        </row>
        <row r="697">
          <cell r="B697" t="str">
            <v>OBRAS PROGRAMA PAAC OP</v>
          </cell>
        </row>
        <row r="698">
          <cell r="B698" t="str">
            <v>CENTRO DE ACTIVIDAD NO EXISTE!!!</v>
          </cell>
        </row>
        <row r="699">
          <cell r="B699" t="str">
            <v>AJ POR INFL OTROS PROGRAMAS</v>
          </cell>
        </row>
        <row r="700">
          <cell r="B700" t="str">
            <v>ANTICIPOS PLAN BIENAL</v>
          </cell>
        </row>
        <row r="701">
          <cell r="B701" t="str">
            <v>CENTRO DE ACTIVIDAD NO EXISTE!!!</v>
          </cell>
        </row>
        <row r="702">
          <cell r="B702" t="str">
            <v>MICROCENTRALES OBRA CIVIL</v>
          </cell>
        </row>
        <row r="703">
          <cell r="B703" t="str">
            <v>MICROCENTRALES EQUIPOS</v>
          </cell>
        </row>
        <row r="704">
          <cell r="B704" t="str">
            <v>INTERVENTORIA OTROS PROG ACTO</v>
          </cell>
        </row>
        <row r="705">
          <cell r="B705" t="str">
            <v>INGENIERIA OTROS PROGRAMAS ACU</v>
          </cell>
        </row>
        <row r="706">
          <cell r="B706" t="str">
            <v>CENTRO DE ACTIVIDAD NO EXISTE!!!</v>
          </cell>
        </row>
        <row r="707">
          <cell r="B707" t="str">
            <v>DISE\O PLANTA DE TTO SAN FDO</v>
          </cell>
        </row>
        <row r="708">
          <cell r="B708" t="str">
            <v>CENTRO DE ACTIVIDAD NO EXISTE!!!</v>
          </cell>
        </row>
        <row r="709">
          <cell r="B709" t="str">
            <v>GASTOS FROS FONADE PTA TTO SAN FDO</v>
          </cell>
        </row>
        <row r="710">
          <cell r="B710" t="str">
            <v>REUBICACION ASENT BELLO SANEAMIENTO</v>
          </cell>
        </row>
        <row r="711">
          <cell r="B711" t="str">
            <v>PREPARACION PL DLLO. DEL NORTE</v>
          </cell>
        </row>
        <row r="712">
          <cell r="B712" t="str">
            <v>CENTRO DE ACTIVIDAD NO EXISTE!!!</v>
          </cell>
        </row>
        <row r="713">
          <cell r="B713" t="str">
            <v>OBRAS PROG PAAC ALCANTARILLADO</v>
          </cell>
        </row>
        <row r="714">
          <cell r="B714" t="str">
            <v>CENTRO DE ACTIVIDAD NO EXISTE!!!</v>
          </cell>
        </row>
        <row r="715">
          <cell r="B715" t="str">
            <v>PLAN CORREGIMIENTO VEREDAS ALC</v>
          </cell>
        </row>
        <row r="716">
          <cell r="B716" t="str">
            <v>CENTRO DE ACTIVIDAD NO EXISTE!!!</v>
          </cell>
        </row>
        <row r="717">
          <cell r="B717" t="str">
            <v>REDES Y DOMICILIARIAS HV. ALC</v>
          </cell>
        </row>
        <row r="718">
          <cell r="B718" t="str">
            <v>INTERCEPT PLAN DLLO SANEAM R MEDELLIN</v>
          </cell>
        </row>
        <row r="719">
          <cell r="B719" t="str">
            <v>COLECT PLAN DLLO SANEAM RIO MEDELLIN</v>
          </cell>
        </row>
        <row r="720">
          <cell r="B720" t="str">
            <v>AJ POR INFL FINDETER HV</v>
          </cell>
        </row>
        <row r="721">
          <cell r="B721" t="str">
            <v>CENTRO DE ACTIVIDAD NO EXISTE!!!</v>
          </cell>
        </row>
        <row r="722">
          <cell r="B722" t="str">
            <v>CONST Y CAMB DOMIC Y ACOMETIDAS</v>
          </cell>
        </row>
        <row r="723">
          <cell r="B723" t="str">
            <v>CENTRO DE ACTIVIDAD NO EXISTE!!!</v>
          </cell>
        </row>
        <row r="724">
          <cell r="B724" t="str">
            <v>CONST SUMIDEROS PLUVIALES</v>
          </cell>
        </row>
        <row r="725">
          <cell r="B725" t="str">
            <v>CENTRO DE ACTIVIDAD NO EXISTE!!!</v>
          </cell>
        </row>
        <row r="726">
          <cell r="B726" t="str">
            <v>OBRAS CONTROL VERTIMIENTOS</v>
          </cell>
        </row>
        <row r="727">
          <cell r="B727" t="str">
            <v>CENTRO DE ACTIVIDAD NO EXISTE!!!</v>
          </cell>
        </row>
        <row r="728">
          <cell r="B728" t="str">
            <v>OBRA CIVIL PLANTA TTO SAN FDO</v>
          </cell>
        </row>
        <row r="729">
          <cell r="B729" t="str">
            <v>EQUIPOS PLANTA TTO SAN FDO</v>
          </cell>
        </row>
        <row r="730">
          <cell r="B730" t="str">
            <v>TERRENOS PLANTA TTO. SAN FERNANDO</v>
          </cell>
        </row>
        <row r="731">
          <cell r="B731" t="str">
            <v>MONTAJE EQUIPOS PLANTA TTO SAN FDO.</v>
          </cell>
        </row>
        <row r="732">
          <cell r="B732" t="str">
            <v>TIERR Y SERVID COLECT PL EXP REP</v>
          </cell>
        </row>
        <row r="733">
          <cell r="B733" t="str">
            <v>CENTRO DE ACTIVIDAD NO EXISTE!!!</v>
          </cell>
        </row>
        <row r="734">
          <cell r="B734" t="str">
            <v>AJ POR INFL OTROS PROGRAMAS</v>
          </cell>
        </row>
        <row r="735">
          <cell r="B735" t="str">
            <v>ANTICIPOS PLAN DLLO SANEAMIENTO</v>
          </cell>
        </row>
        <row r="736">
          <cell r="B736" t="str">
            <v>ING.PLAN DLLO.SANEAM.RIO MEDELLIN</v>
          </cell>
        </row>
        <row r="737">
          <cell r="B737" t="str">
            <v>INTERV. PLAN SANEAM.RIO MEDELLIN</v>
          </cell>
        </row>
        <row r="738">
          <cell r="B738" t="str">
            <v>CENTRO DE ACTIVIDAD NO EXISTE!!!</v>
          </cell>
        </row>
        <row r="739">
          <cell r="B739" t="str">
            <v>GTOS FROS PLAN DLLO SANEAMIENTO</v>
          </cell>
        </row>
        <row r="740">
          <cell r="B740" t="str">
            <v>CENTRO DE ACTIVIDAD NO EXISTE!!!</v>
          </cell>
        </row>
        <row r="741">
          <cell r="B741" t="str">
            <v>FLUCT TIPO DE CAMBIO ALCANTARILLADO</v>
          </cell>
        </row>
        <row r="742">
          <cell r="B742" t="str">
            <v>REPOSICION COLECTORES</v>
          </cell>
        </row>
        <row r="743">
          <cell r="B743" t="str">
            <v>CENTRO DE ACTIVIDAD NO EXISTE!!!</v>
          </cell>
        </row>
        <row r="744">
          <cell r="B744" t="str">
            <v>CONST COLECTORES OTROS PROGRAMAS</v>
          </cell>
        </row>
        <row r="745">
          <cell r="B745" t="str">
            <v>CENTRO DE ACTIVIDAD NO EXISTE!!!</v>
          </cell>
        </row>
        <row r="746">
          <cell r="B746" t="str">
            <v>PROGRAMA PERIURBANO OTROS PROGRAMAS</v>
          </cell>
        </row>
        <row r="747">
          <cell r="B747" t="str">
            <v>CENTRO DE ACTIVIDAD NO EXISTE!!!</v>
          </cell>
        </row>
        <row r="748">
          <cell r="B748" t="str">
            <v>RECONST.REDES INVAL ALCANTARILLADO</v>
          </cell>
        </row>
        <row r="749">
          <cell r="B749" t="str">
            <v>REPOSICION REDES ALCANTARILLADO</v>
          </cell>
        </row>
        <row r="750">
          <cell r="B750" t="str">
            <v>INGENIERIA OTROS PROGRAMAS ALCDO.</v>
          </cell>
        </row>
        <row r="751">
          <cell r="B751" t="str">
            <v>CENTRO DE ACTIVIDAD NO EXISTE!!!</v>
          </cell>
        </row>
        <row r="752">
          <cell r="B752" t="str">
            <v>RED PRIMARIA REPOSICIÓN</v>
          </cell>
        </row>
        <row r="753">
          <cell r="B753" t="str">
            <v>CENTRO DE ACTIVIDAD NO EXISTE!!!</v>
          </cell>
        </row>
        <row r="754">
          <cell r="B754" t="str">
            <v>RED SECUNDARIA REPOSICION</v>
          </cell>
        </row>
        <row r="755">
          <cell r="B755" t="str">
            <v>CENTRO DE ACTIVIDAD NO EXISTE!!!</v>
          </cell>
        </row>
        <row r="756">
          <cell r="B756" t="str">
            <v>PROYECTO CENTRO</v>
          </cell>
        </row>
        <row r="757">
          <cell r="B757" t="str">
            <v>EQUIPOS RED DE ACCESO</v>
          </cell>
        </row>
        <row r="758">
          <cell r="B758" t="str">
            <v>PROYECTO TELEVISION POR CABLE</v>
          </cell>
        </row>
        <row r="759">
          <cell r="B759" t="str">
            <v>RED PRIMARIA PLAN 95-99</v>
          </cell>
        </row>
        <row r="760">
          <cell r="B760" t="str">
            <v>CENTRO DE ACTIVIDAD NO EXISTE!!!</v>
          </cell>
        </row>
        <row r="761">
          <cell r="B761" t="str">
            <v>RED SECUNDARIA PLAN 95-99</v>
          </cell>
        </row>
        <row r="762">
          <cell r="B762" t="str">
            <v>CENTRO DE ACTIVIDAD NO EXISTE!!!</v>
          </cell>
        </row>
        <row r="763">
          <cell r="B763" t="str">
            <v>RED CANALIZACIONES PLAN 95-99</v>
          </cell>
        </row>
        <row r="764">
          <cell r="B764" t="str">
            <v>CENTRO DE ACTIVIDAD NO EXISTE!!!</v>
          </cell>
        </row>
        <row r="765">
          <cell r="B765" t="str">
            <v>PRESURIZACION</v>
          </cell>
        </row>
        <row r="766">
          <cell r="B766" t="str">
            <v>SISTEMATIZACION DANOS P.95-99</v>
          </cell>
        </row>
        <row r="767">
          <cell r="B767" t="str">
            <v>PLAN DE CONTINGENCIAS</v>
          </cell>
        </row>
        <row r="768">
          <cell r="B768" t="str">
            <v>DESPACHO CUADRILLAS P.95-99</v>
          </cell>
        </row>
        <row r="769">
          <cell r="B769" t="str">
            <v>LINEA ABONADOS PLAN 95-99</v>
          </cell>
        </row>
        <row r="770">
          <cell r="B770" t="str">
            <v>LINEA ABONADOS ORIENTE</v>
          </cell>
        </row>
        <row r="771">
          <cell r="B771" t="str">
            <v>TELS PUBLICOS SIN COBRO</v>
          </cell>
        </row>
        <row r="772">
          <cell r="B772" t="str">
            <v>CENTRO DE ACTIVIDAD NO EXISTE!!!</v>
          </cell>
        </row>
        <row r="773">
          <cell r="B773" t="str">
            <v>TELS PUBLICOS CON COBRO</v>
          </cell>
        </row>
        <row r="774">
          <cell r="B774" t="str">
            <v>CENTRO DE ACTIVIDAD NO EXISTE!!!</v>
          </cell>
        </row>
        <row r="775">
          <cell r="B775" t="str">
            <v>DESPACHO DE CUADRILLAS ORIENTE</v>
          </cell>
        </row>
        <row r="776">
          <cell r="B776" t="str">
            <v>COMUNICACION VIA RADIO</v>
          </cell>
        </row>
        <row r="777">
          <cell r="B777" t="str">
            <v>CAMBIOS RED PRIM Y SECUN P 95-99</v>
          </cell>
        </row>
        <row r="778">
          <cell r="B778" t="str">
            <v>CENTRO DE ACTIVIDAD NO EXISTE!!!</v>
          </cell>
        </row>
        <row r="779">
          <cell r="B779" t="str">
            <v>AJ X INFL VIA RADIO CONVENCIONAL</v>
          </cell>
        </row>
        <row r="780">
          <cell r="B780" t="str">
            <v>CENTRO DE ACTIVIDAD NO EXISTE!!!</v>
          </cell>
        </row>
        <row r="781">
          <cell r="B781" t="str">
            <v>ANTICIPOS PLAN MAESTRO DE INF.</v>
          </cell>
        </row>
        <row r="782">
          <cell r="B782" t="str">
            <v>CENTRO DE ACTIVIDAD NO EXISTE!!!</v>
          </cell>
        </row>
        <row r="783">
          <cell r="B783" t="str">
            <v>AJ POR INFL OTROS PROGRAMAS</v>
          </cell>
        </row>
        <row r="784">
          <cell r="B784" t="str">
            <v>CENTRO DE ACTIVIDAD NO EXISTE!!!</v>
          </cell>
        </row>
        <row r="785">
          <cell r="B785" t="str">
            <v>ANTICIPOS PROGRAMAS ESPECIALES</v>
          </cell>
        </row>
        <row r="786">
          <cell r="B786" t="str">
            <v>CENTRO DE ACTIVIDAD NO EXISTE!!!</v>
          </cell>
        </row>
        <row r="787">
          <cell r="B787" t="str">
            <v>CORREO DE VOZ</v>
          </cell>
        </row>
        <row r="788">
          <cell r="B788" t="str">
            <v>LARGA DISTANCIA</v>
          </cell>
        </row>
        <row r="789">
          <cell r="B789" t="str">
            <v>TRUNKING NACIONAL</v>
          </cell>
        </row>
        <row r="790">
          <cell r="B790" t="str">
            <v>RED METROPOLITANA DE DATOS</v>
          </cell>
        </row>
        <row r="791">
          <cell r="B791" t="str">
            <v>INTERNET</v>
          </cell>
        </row>
        <row r="792">
          <cell r="B792" t="str">
            <v>PROYECTO BOGOTA</v>
          </cell>
        </row>
        <row r="793">
          <cell r="B793" t="str">
            <v>PROYECTO RED FIBRA OPTICA TORRES ISA</v>
          </cell>
        </row>
        <row r="794">
          <cell r="B794" t="str">
            <v>CENTRO DE ACTIVIDAD NO EXISTE!!!</v>
          </cell>
        </row>
        <row r="795">
          <cell r="B795" t="str">
            <v>LINEAS PLAN 95-99</v>
          </cell>
        </row>
        <row r="796">
          <cell r="B796" t="str">
            <v>TRANSMISION PLAN 95-99</v>
          </cell>
        </row>
        <row r="797">
          <cell r="B797" t="str">
            <v>RDSI PLAN 95-99</v>
          </cell>
        </row>
        <row r="798">
          <cell r="B798" t="str">
            <v>EDIFICIOS PLAN MERCADEO</v>
          </cell>
        </row>
        <row r="799">
          <cell r="B799" t="str">
            <v>REPUESTOS EQUIPOS PRUEBA Y GENERACION</v>
          </cell>
        </row>
        <row r="800">
          <cell r="B800" t="str">
            <v>CENTRO DE ACTIVIDAD NO EXISTE!!!</v>
          </cell>
        </row>
        <row r="801">
          <cell r="B801" t="str">
            <v>CAPACITACION TELEFONOS</v>
          </cell>
        </row>
        <row r="802">
          <cell r="B802" t="str">
            <v>CENTRO DE ACTIVIDAD NO EXISTE!!!</v>
          </cell>
        </row>
        <row r="803">
          <cell r="B803" t="str">
            <v>DESPACHO DE CUADRILLAS</v>
          </cell>
        </row>
        <row r="804">
          <cell r="B804" t="str">
            <v>CENTRO DE ACTIVIDAD NO EXISTE!!!</v>
          </cell>
        </row>
        <row r="805">
          <cell r="B805" t="str">
            <v>ANTICIPO PROGRAMAS GENERALES</v>
          </cell>
        </row>
        <row r="806">
          <cell r="B806" t="str">
            <v>EDIFICIOS PLANTA INT P.95-99</v>
          </cell>
        </row>
        <row r="807">
          <cell r="B807" t="str">
            <v>CENTRO DE ACTIVIDAD NO EXISTE!!!</v>
          </cell>
        </row>
        <row r="808">
          <cell r="B808" t="str">
            <v>INTERCON ENTRE CENTRALES P 95-99</v>
          </cell>
        </row>
        <row r="809">
          <cell r="B809" t="str">
            <v>GABINETES INTERRUPTORES P.95-99</v>
          </cell>
        </row>
        <row r="810">
          <cell r="B810" t="str">
            <v>AIRE ACONDICIONADO PLAN 95-99</v>
          </cell>
        </row>
        <row r="811">
          <cell r="B811" t="str">
            <v>CENTRO DE ACTIVIDAD NO EXISTE!!!</v>
          </cell>
        </row>
        <row r="812">
          <cell r="B812" t="str">
            <v>EQUIPO FIJO ORIENTE</v>
          </cell>
        </row>
        <row r="813">
          <cell r="B813" t="str">
            <v>CENTRO DE ACTIVIDAD NO EXISTE!!!</v>
          </cell>
        </row>
        <row r="814">
          <cell r="B814" t="str">
            <v>ANTICIPOS TELEF PLAN 95-99</v>
          </cell>
        </row>
        <row r="815">
          <cell r="B815" t="str">
            <v>PLAN REPOSICION LINEAS</v>
          </cell>
        </row>
        <row r="816">
          <cell r="B816" t="str">
            <v>EQUIPOS TRANSMISION 35000 LINEAS</v>
          </cell>
        </row>
        <row r="817">
          <cell r="B817" t="str">
            <v>EQUIPOS COMPUTACION 98000 LINEAS</v>
          </cell>
        </row>
        <row r="818">
          <cell r="B818" t="str">
            <v>EQUIPOS TRANSMISION 98000 LINEAS</v>
          </cell>
        </row>
        <row r="819">
          <cell r="B819" t="str">
            <v>OTROS PLAN REVISION 95-99</v>
          </cell>
        </row>
        <row r="820">
          <cell r="B820" t="str">
            <v>CONMUTACION ESTRATOS BAJOS 2A. LINEA</v>
          </cell>
        </row>
        <row r="821">
          <cell r="B821" t="str">
            <v>CENTRO DE ACTIVIDAD NO EXISTE!!!</v>
          </cell>
        </row>
        <row r="822">
          <cell r="B822" t="str">
            <v>ANTICIPOS PLANTA GENERAL</v>
          </cell>
        </row>
        <row r="823">
          <cell r="B823" t="str">
            <v>CENTRO DE ACTIVIDAD NO EXISTE!!!</v>
          </cell>
        </row>
        <row r="824">
          <cell r="B824" t="str">
            <v>ANTICIPOS TELEFONOS PLAN 90-94</v>
          </cell>
        </row>
        <row r="825">
          <cell r="B825" t="str">
            <v>CENTRO DE ACTIVIDAD NO EXISTE!!!</v>
          </cell>
        </row>
        <row r="826">
          <cell r="B826" t="str">
            <v>INGENIERIA OTROS PROGRAMAS</v>
          </cell>
        </row>
        <row r="827">
          <cell r="B827" t="str">
            <v>INGENIERIA PLAN REPOSICION</v>
          </cell>
        </row>
        <row r="828">
          <cell r="B828" t="str">
            <v>GASTOS FROS. EXIMBANK PLAN 95-99</v>
          </cell>
        </row>
        <row r="829">
          <cell r="B829" t="str">
            <v>CENTRO DE ACTIVIDAD NO EXISTE!!!</v>
          </cell>
        </row>
        <row r="830">
          <cell r="B830" t="str">
            <v>GASTOS FINANCIEROS PLESSEY</v>
          </cell>
        </row>
        <row r="831">
          <cell r="B831" t="str">
            <v>CENTRO DE ACTIVIDAD NO EXISTE!!!</v>
          </cell>
        </row>
        <row r="832">
          <cell r="B832" t="str">
            <v>AJUSTES POR INFLACION ORIENTE</v>
          </cell>
        </row>
        <row r="833">
          <cell r="B833" t="str">
            <v>CENTRO DE ACTIVIDAD NO EXISTE!!!</v>
          </cell>
        </row>
        <row r="834">
          <cell r="B834" t="str">
            <v>AJUSTE PRESTAMO EXIMBANK (189K)</v>
          </cell>
        </row>
        <row r="835">
          <cell r="B835" t="str">
            <v>CENTRO DE ACTIVIDAD NO EXISTE!!!</v>
          </cell>
        </row>
        <row r="836">
          <cell r="B836" t="str">
            <v>AJUSTE PRESTAMO PLESSEY</v>
          </cell>
        </row>
        <row r="837">
          <cell r="B837" t="str">
            <v>CENTRO DE ACTIVIDAD NO EXISTE!!!</v>
          </cell>
        </row>
        <row r="838">
          <cell r="B838" t="str">
            <v>INGENIERIA PLAN DE DESARROLLO 2000-2002</v>
          </cell>
        </row>
        <row r="839">
          <cell r="B839" t="str">
            <v>AJUSTE PTMO. C. ITOH (161K)</v>
          </cell>
        </row>
        <row r="840">
          <cell r="B840" t="str">
            <v>INGENIERIA PLAN 1995-1999</v>
          </cell>
        </row>
        <row r="841">
          <cell r="B841" t="str">
            <v>INGENIERIA PROYECTO ORIENTE</v>
          </cell>
        </row>
        <row r="842">
          <cell r="B842" t="str">
            <v>CENTRO DE ACTIVIDAD NO EXISTE!!!</v>
          </cell>
        </row>
        <row r="843">
          <cell r="B843" t="str">
            <v>INGENIERIA TELEFONOS VIA RADIO</v>
          </cell>
        </row>
        <row r="844">
          <cell r="B844" t="str">
            <v>SUB O.C. CANALIZACIONES VARIAS</v>
          </cell>
        </row>
        <row r="845">
          <cell r="B845" t="str">
            <v>SUB O.C. VARIAS</v>
          </cell>
        </row>
        <row r="846">
          <cell r="B846" t="str">
            <v>SUB LA CABAÑA O. C. EXPANSION</v>
          </cell>
        </row>
        <row r="847">
          <cell r="B847" t="str">
            <v>SUB ITAGUI O. C. EXPANSION</v>
          </cell>
        </row>
        <row r="848">
          <cell r="B848" t="str">
            <v>SUB. YARUMAL II O.C. AMPLIACION</v>
          </cell>
        </row>
        <row r="849">
          <cell r="B849" t="str">
            <v>SUB. SAN ANTONIO OO. CC. AMPLIACION</v>
          </cell>
        </row>
        <row r="850">
          <cell r="B850" t="str">
            <v>SUB. RIONEGRO O.C. AMPLIACION</v>
          </cell>
        </row>
        <row r="851">
          <cell r="B851" t="str">
            <v>SUB. SANTA ROSA O.C. AMPLIACION</v>
          </cell>
        </row>
        <row r="852">
          <cell r="B852" t="str">
            <v>SUB. O.C. CANALIZACIONES ITAGUI</v>
          </cell>
        </row>
        <row r="853">
          <cell r="B853" t="str">
            <v>SUB. O.C. CANALIZACIONES CABA\A</v>
          </cell>
        </row>
        <row r="854">
          <cell r="B854" t="str">
            <v>SUB. O.C. CANALIZACIONES ORIENTE</v>
          </cell>
        </row>
        <row r="855">
          <cell r="B855" t="str">
            <v>EXPANSION REDES PRIMARIAS</v>
          </cell>
        </row>
        <row r="856">
          <cell r="B856" t="str">
            <v>REPOSICION REDES PRIMARIAS</v>
          </cell>
        </row>
        <row r="857">
          <cell r="B857" t="str">
            <v>RECTIFICACION REDES SECUNDARIAS</v>
          </cell>
        </row>
        <row r="858">
          <cell r="B858" t="str">
            <v>EST. REDES PRIMARIAS AISLAD.</v>
          </cell>
        </row>
        <row r="859">
          <cell r="B859" t="str">
            <v>CENTRO DE INFORMACION REDES</v>
          </cell>
        </row>
        <row r="860">
          <cell r="B860" t="str">
            <v>RECONSTRUCCION TRANSFORMADORES</v>
          </cell>
        </row>
        <row r="861">
          <cell r="B861" t="str">
            <v>AUTOMATIZACION DE LA DISTRIBUC</v>
          </cell>
        </row>
        <row r="862">
          <cell r="B862" t="str">
            <v>REDES OTRAS ENTIDADES</v>
          </cell>
        </row>
        <row r="863">
          <cell r="B863" t="str">
            <v>SUB. RIO CLARO 110KV EXPANSION</v>
          </cell>
        </row>
        <row r="864">
          <cell r="B864" t="str">
            <v>REDES SUBESTACION ORIENTE II</v>
          </cell>
        </row>
        <row r="865">
          <cell r="B865" t="str">
            <v>REDES SUB LA CABANA</v>
          </cell>
        </row>
        <row r="866">
          <cell r="B866" t="str">
            <v>REDES SUB. ITAGUI</v>
          </cell>
        </row>
        <row r="867">
          <cell r="B867" t="str">
            <v>CONTRATOS REDES ZONA SUR</v>
          </cell>
        </row>
        <row r="868">
          <cell r="B868" t="str">
            <v>CONTRATO RED AEREA</v>
          </cell>
        </row>
        <row r="869">
          <cell r="B869" t="str">
            <v>ESTUDIOS DISTRIBUCION ENERGIA</v>
          </cell>
        </row>
        <row r="870">
          <cell r="B870" t="str">
            <v>CONTRATOS REDES ZONA NORTE</v>
          </cell>
        </row>
        <row r="871">
          <cell r="B871" t="str">
            <v>SUB. RIO CLARO 110KV OC EXPANSION</v>
          </cell>
        </row>
        <row r="872">
          <cell r="B872" t="str">
            <v>SUB. RIONEGRO AMPLIACION</v>
          </cell>
        </row>
        <row r="873">
          <cell r="B873" t="str">
            <v>INGENIERIA DISTRIBUCION 95-2000</v>
          </cell>
        </row>
        <row r="874">
          <cell r="B874" t="str">
            <v>SUB. STA ROSA AMPLIACION</v>
          </cell>
        </row>
        <row r="875">
          <cell r="B875" t="str">
            <v>S/E SAN CRISTOBAL AMPLIACION</v>
          </cell>
        </row>
        <row r="876">
          <cell r="B876" t="str">
            <v>SUB YARUMAL AMPLIACION</v>
          </cell>
        </row>
        <row r="877">
          <cell r="B877" t="str">
            <v>SUB ITAGUI EXPANSION</v>
          </cell>
        </row>
        <row r="878">
          <cell r="B878" t="str">
            <v>SUB LA CABANA EXPANSION</v>
          </cell>
        </row>
        <row r="879">
          <cell r="B879" t="str">
            <v>SUB REP/RESP TRANSF POTENCIA</v>
          </cell>
        </row>
        <row r="880">
          <cell r="B880" t="str">
            <v>SUB REP/RESP INTERRUP SECCIONAD</v>
          </cell>
        </row>
        <row r="881">
          <cell r="B881" t="str">
            <v>SUB REP/RESP TRANSFORMAD MEDIDA</v>
          </cell>
        </row>
        <row r="882">
          <cell r="B882" t="str">
            <v>SUB REP/RESP PARARRAYOS</v>
          </cell>
        </row>
        <row r="883">
          <cell r="B883" t="str">
            <v>ANTICIPOS DISTRIBUCION 95 - 2000</v>
          </cell>
        </row>
        <row r="884">
          <cell r="B884" t="str">
            <v>SUB REFUERZO PROTECCIONES VARIAS</v>
          </cell>
        </row>
        <row r="885">
          <cell r="B885" t="str">
            <v>SUB REFUERZO PROTECC COMUNICAC.</v>
          </cell>
        </row>
        <row r="886">
          <cell r="B886" t="str">
            <v>SUB REP/RESP VARIAS</v>
          </cell>
        </row>
        <row r="887">
          <cell r="B887" t="str">
            <v>OBRAS CIVILES VARIAS PESD</v>
          </cell>
        </row>
        <row r="888">
          <cell r="B888" t="str">
            <v>SUBESTACION SANTA ANA</v>
          </cell>
        </row>
        <row r="889">
          <cell r="B889" t="str">
            <v>GASTOS FINANCIEROS DISTRIBUCION</v>
          </cell>
        </row>
        <row r="890">
          <cell r="B890" t="str">
            <v>EMPALME ZAMORA-CABANA-OCCIDENTE</v>
          </cell>
        </row>
        <row r="891">
          <cell r="B891" t="str">
            <v>EMPALME BELEN ITAGUI ANCON SUR</v>
          </cell>
        </row>
        <row r="892">
          <cell r="B892" t="str">
            <v>INTERCONEXION 110 KV SUB BELLO</v>
          </cell>
        </row>
        <row r="893">
          <cell r="B893" t="str">
            <v>AJ POR INFL PL EXP SUB DIST FUT</v>
          </cell>
        </row>
        <row r="894">
          <cell r="B894" t="str">
            <v>CENTRO DE ACTIVIDAD NO EXISTE!!!</v>
          </cell>
        </row>
        <row r="895">
          <cell r="B895" t="str">
            <v>INVERSIONES ANALISIS TECNICO</v>
          </cell>
        </row>
        <row r="896">
          <cell r="B896" t="str">
            <v>INVERSIONES Y MEJORAS ZONA METROPOLITANA</v>
          </cell>
        </row>
        <row r="897">
          <cell r="B897" t="str">
            <v>INVERSIONES Y MEJORAS ZONA GUADALUPE</v>
          </cell>
        </row>
        <row r="898">
          <cell r="B898" t="str">
            <v>INVERSIONES Y MEJORAS ZONA GUATAPE</v>
          </cell>
        </row>
        <row r="899">
          <cell r="B899" t="str">
            <v>INVERSIONES Y MEJORAS SECCION PLAYAS</v>
          </cell>
        </row>
        <row r="900">
          <cell r="B900" t="str">
            <v>INVERSIONES OPERACIÓN CENTRO CONTROL</v>
          </cell>
        </row>
        <row r="901">
          <cell r="B901" t="str">
            <v>INVERSIONES MANTENIMIENTO CENTRO CONTROL</v>
          </cell>
        </row>
        <row r="902">
          <cell r="B902" t="str">
            <v>REHABILITACION CENTRAL GUATAPE</v>
          </cell>
        </row>
        <row r="903">
          <cell r="B903" t="str">
            <v>PROYECTOS COMUNICACIONES</v>
          </cell>
        </row>
        <row r="904">
          <cell r="B904" t="str">
            <v>CENTRO DE ACTIVIDAD NO EXISTE!!!</v>
          </cell>
        </row>
        <row r="905">
          <cell r="B905" t="str">
            <v>EQUIPOS PROD ENERGIA FUTURO</v>
          </cell>
        </row>
        <row r="906">
          <cell r="B906" t="str">
            <v>REPOSIC EG TRON G1P 3 Y PB</v>
          </cell>
        </row>
        <row r="907">
          <cell r="B907" t="str">
            <v>MODERNIZACION GUATAPE</v>
          </cell>
        </row>
        <row r="908">
          <cell r="B908" t="str">
            <v>OBRAS VARIAS DIVISION TECNICA FUTURA</v>
          </cell>
        </row>
        <row r="909">
          <cell r="B909" t="str">
            <v>CENTRO DE ACTIVIDAD NO EXISTE!!!</v>
          </cell>
        </row>
        <row r="910">
          <cell r="B910" t="str">
            <v>OBRAS VARIAS MINICENTRAL PAJARITO</v>
          </cell>
        </row>
        <row r="911">
          <cell r="B911" t="str">
            <v>OBRAS VARIANTE MINICENTRAL DOLORES</v>
          </cell>
        </row>
        <row r="912">
          <cell r="B912" t="str">
            <v>DISENO PAJARITO DOLORES</v>
          </cell>
        </row>
        <row r="913">
          <cell r="B913" t="str">
            <v>CENTRO DE ACTIVIDAD NO EXISTE!!!</v>
          </cell>
        </row>
        <row r="914">
          <cell r="B914" t="str">
            <v>EQUIPOS MINICENTRAL PAJARITO</v>
          </cell>
        </row>
        <row r="915">
          <cell r="B915" t="str">
            <v>EQUIPOS MINICENTRAL DOLORES</v>
          </cell>
        </row>
        <row r="916">
          <cell r="B916" t="str">
            <v>INTERVENTORIA PAJARITO DOLORES</v>
          </cell>
        </row>
        <row r="917">
          <cell r="B917" t="str">
            <v>INGEN. Y ADMON. MINICENTRALES</v>
          </cell>
        </row>
        <row r="918">
          <cell r="B918" t="str">
            <v>CENTRO DE ACTIVIDAD NO EXISTE!!!</v>
          </cell>
        </row>
        <row r="919">
          <cell r="B919" t="str">
            <v>ANTICIPO MINICENTRALES PAJARITO DOLORES</v>
          </cell>
        </row>
        <row r="920">
          <cell r="B920" t="str">
            <v>CENTRO DE ACTIVIDAD NO EXISTE!!!</v>
          </cell>
        </row>
        <row r="921">
          <cell r="B921" t="str">
            <v>ANTIC GENERACION Y REPOS. EQ. FUTUROS</v>
          </cell>
        </row>
        <row r="922">
          <cell r="B922" t="str">
            <v>CENTRO DE ACTIVIDAD NO EXISTE!!!</v>
          </cell>
        </row>
        <row r="923">
          <cell r="B923" t="str">
            <v>ING. Y ADMON. GENER. Y REP. EQUIPOS FUT.</v>
          </cell>
        </row>
        <row r="924">
          <cell r="B924" t="str">
            <v>CENTRO DE ACTIVIDAD NO EXISTE!!!</v>
          </cell>
        </row>
        <row r="925">
          <cell r="B925" t="str">
            <v>ING PLAN REDUCC PERDIDAS 95 - 2000</v>
          </cell>
        </row>
        <row r="926">
          <cell r="B926" t="str">
            <v>INSTALACION CONTADORES H.V. PERDIDAS</v>
          </cell>
        </row>
        <row r="927">
          <cell r="B927" t="str">
            <v>CONTADORES SECCION MEDICION</v>
          </cell>
        </row>
        <row r="928">
          <cell r="B928" t="str">
            <v>INSTALACION CONTADORES H.V.</v>
          </cell>
        </row>
        <row r="929">
          <cell r="B929" t="str">
            <v>INSTALACION CONTADORES PRPF</v>
          </cell>
        </row>
        <row r="930">
          <cell r="B930" t="str">
            <v>REDES PRIMARIAS HV</v>
          </cell>
        </row>
        <row r="931">
          <cell r="B931" t="str">
            <v>REDES SECUNDARIAS HV</v>
          </cell>
        </row>
        <row r="932">
          <cell r="B932" t="str">
            <v>TRANSFORMADORES HV</v>
          </cell>
        </row>
        <row r="933">
          <cell r="B933" t="str">
            <v>EXPANSION REDES D.E.N.</v>
          </cell>
        </row>
        <row r="934">
          <cell r="B934" t="str">
            <v>EXPANSION REDES D.E.C.</v>
          </cell>
        </row>
        <row r="935">
          <cell r="B935" t="str">
            <v>EXPANSION REDES D.E.S.</v>
          </cell>
        </row>
        <row r="936">
          <cell r="B936" t="str">
            <v>LEVANT. INFORMACION DISTRIBUCION</v>
          </cell>
        </row>
        <row r="937">
          <cell r="B937" t="str">
            <v>CONTRATOS UNIDAD GESTION Y ANALISIS D.E.</v>
          </cell>
        </row>
        <row r="938">
          <cell r="B938" t="str">
            <v>CONTRATOS DEPTO. CONTROL ENERGIA</v>
          </cell>
        </row>
        <row r="939">
          <cell r="B939" t="str">
            <v>CENTRO DE ACTIVIDAD NO EXISTE!!!</v>
          </cell>
        </row>
        <row r="940">
          <cell r="B940" t="str">
            <v>PILAS PUBLICAS</v>
          </cell>
        </row>
        <row r="941">
          <cell r="B941" t="str">
            <v>RECONSTRUCCION TRANSFORMADOR BARBOSA</v>
          </cell>
        </row>
        <row r="942">
          <cell r="B942" t="str">
            <v>CENTRO DE ACTIVIDAD NO EXISTE!!!</v>
          </cell>
        </row>
        <row r="943">
          <cell r="B943" t="str">
            <v>SISTEMA TELEMEDIDA DISTRIBUCION</v>
          </cell>
        </row>
        <row r="944">
          <cell r="B944" t="str">
            <v>SIST TELEMEDIDA GENERACION</v>
          </cell>
        </row>
        <row r="945">
          <cell r="B945" t="str">
            <v>SUB CENTRO CONTROL TELEMEDIDA D.</v>
          </cell>
        </row>
        <row r="946">
          <cell r="B946" t="str">
            <v>SUB CENTRO CONTROL TELEMEDIDA G.</v>
          </cell>
        </row>
        <row r="947">
          <cell r="B947" t="str">
            <v>CENTRO DE ACTIVIDAD NO EXISTE!!!</v>
          </cell>
        </row>
        <row r="948">
          <cell r="B948" t="str">
            <v>INGENIERIA TELEMEDIDA</v>
          </cell>
        </row>
        <row r="949">
          <cell r="B949" t="str">
            <v>OBRAS CIVILES SIST. TELEMEDIDA DISTRIB</v>
          </cell>
        </row>
        <row r="950">
          <cell r="B950" t="str">
            <v>OBRAS CIVILES SIST. TELEMEDIDA GENERACION</v>
          </cell>
        </row>
        <row r="951">
          <cell r="B951" t="str">
            <v>CENTRO DE ACTIVIDAD NO EXISTE!!!</v>
          </cell>
        </row>
        <row r="952">
          <cell r="B952" t="str">
            <v>CONSULTORIA TELEMEDIDA DISTRIBUCION</v>
          </cell>
        </row>
        <row r="953">
          <cell r="B953" t="str">
            <v>CONSULTORIA TELEMEDIDA GENERACION</v>
          </cell>
        </row>
        <row r="954">
          <cell r="B954" t="str">
            <v>CENTRO DE ACTIVIDAD NO EXISTE!!!</v>
          </cell>
        </row>
        <row r="955">
          <cell r="B955" t="str">
            <v>ANT REDUCCION PERDIDAS FUTURO</v>
          </cell>
        </row>
        <row r="956">
          <cell r="B956" t="str">
            <v>CENTRO DE ACTIVIDAD NO EXISTE!!!</v>
          </cell>
        </row>
        <row r="957">
          <cell r="B957" t="str">
            <v>GASTOS FCIEROS. P.R.P.F.</v>
          </cell>
        </row>
        <row r="958">
          <cell r="B958" t="str">
            <v>CENTRO DE ACTIVIDAD NO EXISTE!!!</v>
          </cell>
        </row>
        <row r="959">
          <cell r="B959" t="str">
            <v>AJ POR INFL PL RED PERD FUT</v>
          </cell>
        </row>
        <row r="960">
          <cell r="B960" t="str">
            <v>CONTR. PRESTACION SERVICIOS REDES</v>
          </cell>
        </row>
        <row r="961">
          <cell r="B961" t="str">
            <v>CENTRO DE ACTIVIDAD NO EXISTE!!!</v>
          </cell>
        </row>
        <row r="962">
          <cell r="B962" t="str">
            <v>OBRA PUBLICA ZONA NORTE</v>
          </cell>
        </row>
        <row r="963">
          <cell r="B963" t="str">
            <v>OBRA PUBLICA ZONA SUR</v>
          </cell>
        </row>
        <row r="964">
          <cell r="B964" t="str">
            <v>CONTRATOS REPARACION DANOS</v>
          </cell>
        </row>
        <row r="965">
          <cell r="B965" t="str">
            <v>OBRA PUBLICA ZONA SUR ALUMBRADO PUBLICO</v>
          </cell>
        </row>
        <row r="966">
          <cell r="B966" t="str">
            <v>CONTRATOS MANTENIMIENTO</v>
          </cell>
        </row>
        <row r="967">
          <cell r="B967" t="str">
            <v>CLIENTES ALUMBRADO PUBLICO</v>
          </cell>
        </row>
        <row r="968">
          <cell r="B968" t="str">
            <v>ATENCION CLIENTE MMTO. PREVENTIVO RURAL</v>
          </cell>
        </row>
        <row r="969">
          <cell r="B969" t="str">
            <v>CONTRATO REDES SUBTERRANEAS</v>
          </cell>
        </row>
        <row r="970">
          <cell r="B970" t="str">
            <v>SERVICIOS EXTERNOS NORTE</v>
          </cell>
        </row>
        <row r="971">
          <cell r="B971" t="str">
            <v>SERVICIOS EXTERNOS SUR</v>
          </cell>
        </row>
        <row r="972">
          <cell r="B972" t="str">
            <v>SERVICIOS EXTERNOS CENTRO</v>
          </cell>
        </row>
        <row r="973">
          <cell r="B973" t="str">
            <v>CENTRO DE ACTIVIDAD NO EXISTE!!!</v>
          </cell>
        </row>
        <row r="974">
          <cell r="B974" t="str">
            <v>PORTAFOLIO SERV. UN. CONTROLES Y PROTEC.</v>
          </cell>
        </row>
        <row r="975">
          <cell r="B975" t="str">
            <v>PORTAFOLIO SERVICIOS DEPTO. MTTO. SUBES.</v>
          </cell>
        </row>
        <row r="976">
          <cell r="B976" t="str">
            <v>PORTAFOLIO SERVICIOS DEPTO MTTO. EQUIPOS</v>
          </cell>
        </row>
        <row r="977">
          <cell r="B977" t="str">
            <v>PORTAFOLIO SERVICIOS EQUIPOS DE MEDIDA</v>
          </cell>
        </row>
        <row r="978">
          <cell r="B978" t="str">
            <v>PORTAFOLIO SERVICIOS LINEA PREFERENCIAL</v>
          </cell>
        </row>
        <row r="979">
          <cell r="B979" t="str">
            <v>PORTAFOLIO SERVICIOS DIVISION MONTALES</v>
          </cell>
        </row>
        <row r="980">
          <cell r="B980" t="str">
            <v>CENTRO DE ACTIVIDAD NO EXISTE!!!</v>
          </cell>
        </row>
        <row r="981">
          <cell r="B981" t="str">
            <v>INTERVENTORIA DISTRIBUCION GAS</v>
          </cell>
        </row>
        <row r="982">
          <cell r="B982" t="str">
            <v>DISENO DISTRIB Y CONTROL GAS</v>
          </cell>
        </row>
        <row r="983">
          <cell r="B983" t="str">
            <v>CENTRO DE ACTIVIDAD NO EXISTE!!!</v>
          </cell>
        </row>
        <row r="984">
          <cell r="B984" t="str">
            <v>INGENIERIA PROYECTO GAS</v>
          </cell>
        </row>
        <row r="985">
          <cell r="B985" t="str">
            <v>CENTRO DE ACTIVIDAD NO EXISTE!!!</v>
          </cell>
        </row>
        <row r="986">
          <cell r="B986" t="str">
            <v>CENTRO CONTROL EQUIPOS</v>
          </cell>
        </row>
        <row r="987">
          <cell r="B987" t="str">
            <v>TUBERIA CENTRAL ACERO ACCESOR</v>
          </cell>
        </row>
        <row r="988">
          <cell r="B988" t="str">
            <v>ESTACION EQUIPOS</v>
          </cell>
        </row>
        <row r="989">
          <cell r="B989" t="str">
            <v>CENTRO DE ACTIVIDAD NO EXISTE!!!</v>
          </cell>
        </row>
        <row r="990">
          <cell r="B990" t="str">
            <v>REDES DISTRIBUCION MEDIA PRESION</v>
          </cell>
        </row>
        <row r="991">
          <cell r="B991" t="str">
            <v>CENTRO DE ACTIVIDAD NO EXISTE!!!</v>
          </cell>
        </row>
        <row r="992">
          <cell r="B992" t="str">
            <v>OBRA CIVIL CENTRO DE CONTROL</v>
          </cell>
        </row>
        <row r="993">
          <cell r="B993" t="str">
            <v>OBRA CIVIL ESTAC TERMINALES</v>
          </cell>
        </row>
        <row r="994">
          <cell r="B994" t="str">
            <v>OBRA CIVIL TUBERIA CENTRAL ACERO</v>
          </cell>
        </row>
        <row r="995">
          <cell r="B995" t="str">
            <v>CENTRO DE ACTIVIDAD NO EXISTE!!!</v>
          </cell>
        </row>
        <row r="996">
          <cell r="B996" t="str">
            <v>REDES PLAN PILOTO GAS HV</v>
          </cell>
        </row>
        <row r="997">
          <cell r="B997" t="str">
            <v>MEDIDORES GAS</v>
          </cell>
        </row>
        <row r="998">
          <cell r="B998" t="str">
            <v>CENTRO DE ACTIVIDAD NO EXISTE!!!</v>
          </cell>
        </row>
        <row r="999">
          <cell r="B999" t="str">
            <v>DESPACHO CUADRILLAS GAS</v>
          </cell>
        </row>
        <row r="1000">
          <cell r="B1000" t="str">
            <v>CENTRO DE ACTIVIDAD NO EXISTE!!!</v>
          </cell>
        </row>
        <row r="1001">
          <cell r="B1001" t="str">
            <v>MASIFICACION GAS</v>
          </cell>
        </row>
        <row r="1002">
          <cell r="B1002" t="str">
            <v>CENTRO DE ACTIVIDAD NO EXISTE!!!</v>
          </cell>
        </row>
        <row r="1003">
          <cell r="B1003" t="str">
            <v>ANTICIPOS PROYECTO GAS</v>
          </cell>
        </row>
        <row r="1004">
          <cell r="B1004" t="str">
            <v>GASTOS FROS FONADE GAS</v>
          </cell>
        </row>
        <row r="1005">
          <cell r="B1005" t="str">
            <v>GASTOS FINANANCIEROS GAS EXIMBANK.</v>
          </cell>
        </row>
        <row r="1006">
          <cell r="B1006" t="str">
            <v>GASTOS FINANCIEROS CITIBANK-GAS</v>
          </cell>
        </row>
        <row r="1007">
          <cell r="B1007" t="str">
            <v>CENTRO DE ACTIVIDAD NO EXISTE!!!</v>
          </cell>
        </row>
        <row r="1008">
          <cell r="B1008" t="str">
            <v>AJ POR INFL PROYECTO GAS</v>
          </cell>
        </row>
        <row r="1009">
          <cell r="B1009" t="str">
            <v>AJUSTES POR DIFERENCIA EN CAMBIO</v>
          </cell>
        </row>
        <row r="1010">
          <cell r="B1010" t="str">
            <v>CENTRO DE ACTIVIDAD NO EXISTE!!!</v>
          </cell>
        </row>
        <row r="1011">
          <cell r="B1011" t="str">
            <v>SUB EL SAALTO 220 KV O. C. EXPANSION</v>
          </cell>
        </row>
        <row r="1012">
          <cell r="B1012" t="str">
            <v>SUB BELLO 220 KV O. C. EXPANSION</v>
          </cell>
        </row>
        <row r="1013">
          <cell r="B1013" t="str">
            <v>SUB BARBOSA 220 KV O. C. AMPLIACION</v>
          </cell>
        </row>
        <row r="1014">
          <cell r="B1014" t="str">
            <v>SUB GUADALUPE IV 220 KV O. C. AMPLIAC.</v>
          </cell>
        </row>
        <row r="1015">
          <cell r="B1015" t="str">
            <v>SUB COLOMBIA 110 KV O.C. AMPLIAC</v>
          </cell>
        </row>
        <row r="1016">
          <cell r="B1016" t="str">
            <v>SUB GIRARDOTA 110 KV O.C. AMPLIAC.</v>
          </cell>
        </row>
        <row r="1017">
          <cell r="B1017" t="str">
            <v>SUB. MALENA 220KV OC RECONFIG.</v>
          </cell>
        </row>
        <row r="1018">
          <cell r="B1018" t="str">
            <v>SUB. MALENA 220KV RECONFIG.</v>
          </cell>
        </row>
        <row r="1019">
          <cell r="B1019" t="str">
            <v>CENTRO DE ACTIVIDAD NO EXISTE!!!</v>
          </cell>
        </row>
        <row r="1020">
          <cell r="B1020" t="str">
            <v>EMPALME BELLO P.BLANCAS VILLA HERMOSA</v>
          </cell>
        </row>
        <row r="1021">
          <cell r="B1021" t="str">
            <v>EMPALME RIOGRANDE GIRARDOTA PL BIENAL</v>
          </cell>
        </row>
        <row r="1022">
          <cell r="B1022" t="str">
            <v>EMPALME OCC COLOMBIA P. BLANCAS</v>
          </cell>
        </row>
        <row r="1023">
          <cell r="B1023" t="str">
            <v>LIN EL SALTO BARBOSA C.T. 220 KV</v>
          </cell>
        </row>
        <row r="1024">
          <cell r="B1024" t="str">
            <v>LINEA TASAJERA BELLO 220 KV</v>
          </cell>
        </row>
        <row r="1025">
          <cell r="B1025" t="str">
            <v>CENTRO DE ACTIVIDAD NO EXISTE!!!</v>
          </cell>
        </row>
        <row r="1026">
          <cell r="B1026" t="str">
            <v>LINEA EL SALTO-YARUMAL I Y II</v>
          </cell>
        </row>
        <row r="1027">
          <cell r="B1027" t="str">
            <v>CENTRO DE ACTIVIDAD NO EXISTE!!!</v>
          </cell>
        </row>
        <row r="1028">
          <cell r="B1028" t="str">
            <v>LINEA GUADALUPE IV-SALTO III REPLANTEO</v>
          </cell>
        </row>
        <row r="1029">
          <cell r="B1029" t="str">
            <v>ING.EXP,TRANS,TRANSF 91-2000</v>
          </cell>
        </row>
        <row r="1030">
          <cell r="B1030" t="str">
            <v>CENTRO DE ACTIVIDAD NO EXISTE!!!</v>
          </cell>
        </row>
        <row r="1031">
          <cell r="B1031" t="str">
            <v>GASTOS FCIEROS EXP,TRAS,TRANSF</v>
          </cell>
        </row>
        <row r="1032">
          <cell r="B1032" t="str">
            <v>CENTRO DE ACTIVIDAD NO EXISTE!!!</v>
          </cell>
        </row>
        <row r="1033">
          <cell r="B1033" t="str">
            <v>SUB EL SALTO 220 KV EXPANSION</v>
          </cell>
        </row>
        <row r="1034">
          <cell r="B1034" t="str">
            <v>SUB BELLO 220 KV EXPANSION</v>
          </cell>
        </row>
        <row r="1035">
          <cell r="B1035" t="str">
            <v>SUB BARBOSA 220 KV AMPLIACION</v>
          </cell>
        </row>
        <row r="1036">
          <cell r="B1036" t="str">
            <v>SUB GUADALUPE IV 220 KV AMPLIACION</v>
          </cell>
        </row>
        <row r="1037">
          <cell r="B1037" t="str">
            <v>SUB COLOMBIA 110 KV AMPLIACION</v>
          </cell>
        </row>
        <row r="1038">
          <cell r="B1038" t="str">
            <v>SUB GIRARDOTA 110 KV AMPLIACION</v>
          </cell>
        </row>
        <row r="1039">
          <cell r="B1039" t="str">
            <v>SUB REP/RESP PARARRAYOS</v>
          </cell>
        </row>
        <row r="1040">
          <cell r="B1040" t="str">
            <v>SUB REP/RESP TRANSFORMAD MEDIDA</v>
          </cell>
        </row>
        <row r="1041">
          <cell r="B1041" t="str">
            <v>SUB REP/RESP TRANSFORMAD POTENCIA</v>
          </cell>
        </row>
        <row r="1042">
          <cell r="B1042" t="str">
            <v>SUB REP/RESP INTERRUPT. SECCIONAD.</v>
          </cell>
        </row>
        <row r="1043">
          <cell r="B1043" t="str">
            <v>SUB REP/RESP VARIOS</v>
          </cell>
        </row>
        <row r="1044">
          <cell r="B1044" t="str">
            <v>SUB REFUERZOS PROTECC. VARIOS</v>
          </cell>
        </row>
        <row r="1045">
          <cell r="B1045" t="str">
            <v>SUB RESPALDO MICROONDAS FIBRA OPTICA</v>
          </cell>
        </row>
        <row r="1046">
          <cell r="B1046" t="str">
            <v>SUB RESPALDO CENETRO DE CONTROL</v>
          </cell>
        </row>
        <row r="1047">
          <cell r="B1047" t="str">
            <v>SUB SISTEMA ANTINCENDIO</v>
          </cell>
        </row>
        <row r="1048">
          <cell r="B1048" t="str">
            <v>OBRAS VARIAS DE TRANSMISION</v>
          </cell>
        </row>
        <row r="1049">
          <cell r="B1049" t="str">
            <v>S/E BELEN BANCO COMPENSACION REACTIVA</v>
          </cell>
        </row>
        <row r="1050">
          <cell r="B1050" t="str">
            <v>S/E MALENA REMODELACION Y AMPLIACION</v>
          </cell>
        </row>
        <row r="1051">
          <cell r="B1051" t="str">
            <v>CENTRO DE ACTIVIDAD NO EXISTE!!!</v>
          </cell>
        </row>
        <row r="1052">
          <cell r="B1052" t="str">
            <v>AJUSTE PRESTAMO</v>
          </cell>
        </row>
        <row r="1053">
          <cell r="B1053" t="str">
            <v>GASTOS FINANCIEROS</v>
          </cell>
        </row>
        <row r="1054">
          <cell r="B1054" t="str">
            <v>AJ POR INFL TRANS Y TRANSF FUTURO</v>
          </cell>
        </row>
        <row r="1055">
          <cell r="B1055" t="str">
            <v>ANTICIPOS TRANSM Y TRANSF FUTURO</v>
          </cell>
        </row>
        <row r="1056">
          <cell r="B1056" t="str">
            <v>CENTRO DE ACTIVIDAD NO EXISTE!!!</v>
          </cell>
        </row>
        <row r="1057">
          <cell r="B1057" t="str">
            <v>ANTICIPOS PLAYAS</v>
          </cell>
        </row>
        <row r="1058">
          <cell r="B1058" t="str">
            <v>CENTRO DE ACTIVIDAD NO EXISTE!!!</v>
          </cell>
        </row>
        <row r="1059">
          <cell r="B1059" t="str">
            <v>DISENOS PORCE II</v>
          </cell>
        </row>
        <row r="1060">
          <cell r="B1060" t="str">
            <v>ESTUDIOS AMBIENTALES PORCE II</v>
          </cell>
        </row>
        <row r="1061">
          <cell r="B1061" t="str">
            <v>INTERVENTORIA PORCE II</v>
          </cell>
        </row>
        <row r="1062">
          <cell r="B1062" t="str">
            <v>CENTRO DE ACTIVIDAD NO EXISTE!!!</v>
          </cell>
        </row>
        <row r="1063">
          <cell r="B1063" t="str">
            <v>ASESORES PORCE II</v>
          </cell>
        </row>
        <row r="1064">
          <cell r="B1064" t="str">
            <v>TIERRAS Y SERVIDUMBRES PORCE II</v>
          </cell>
        </row>
        <row r="1065">
          <cell r="B1065" t="str">
            <v>INGENIERIA Y ADMON. PORCE II</v>
          </cell>
        </row>
        <row r="1066">
          <cell r="B1066" t="str">
            <v>DISENOS TRANSM ASOCIADA PORCE II</v>
          </cell>
        </row>
        <row r="1067">
          <cell r="B1067" t="str">
            <v>PROGRAMA CAPACITACION BID PORCE</v>
          </cell>
        </row>
        <row r="1068">
          <cell r="B1068" t="str">
            <v>INFRAEST CAMPAMENTOS PORCE II</v>
          </cell>
        </row>
        <row r="1069">
          <cell r="B1069" t="str">
            <v>CENTRO DE ACTIVIDAD NO EXISTE!!!</v>
          </cell>
        </row>
        <row r="1070">
          <cell r="B1070" t="str">
            <v>INFRAEST CARRET DE ACC PORCE II</v>
          </cell>
        </row>
        <row r="1071">
          <cell r="B1071" t="str">
            <v>CENTRO DE ACTIVIDAD NO EXISTE!!!</v>
          </cell>
        </row>
        <row r="1072">
          <cell r="B1072" t="str">
            <v>PRESA Y VERT PORCE II</v>
          </cell>
        </row>
        <row r="1073">
          <cell r="B1073" t="str">
            <v>CENTRO DE ACTIVIDAD NO EXISTE!!!</v>
          </cell>
        </row>
        <row r="1074">
          <cell r="B1074" t="str">
            <v>OBRAS SUBTERRANEAS PORCE II</v>
          </cell>
        </row>
        <row r="1075">
          <cell r="B1075" t="str">
            <v>CENTRO DE ACTIVIDAD NO EXISTE!!!</v>
          </cell>
        </row>
        <row r="1076">
          <cell r="B1076" t="str">
            <v>SUBESTACION PORCE II</v>
          </cell>
        </row>
        <row r="1077">
          <cell r="B1077" t="str">
            <v>CENTRO DE ACTIVIDAD NO EXISTE!!!</v>
          </cell>
        </row>
        <row r="1078">
          <cell r="B1078" t="str">
            <v>LINEAS DE TRANSMISION PORCE II</v>
          </cell>
        </row>
        <row r="1079">
          <cell r="B1079" t="str">
            <v>CENTRO DE ACTIVIDAD NO EXISTE!!!</v>
          </cell>
        </row>
        <row r="1080">
          <cell r="B1080" t="str">
            <v>OBRAS SUSTITUTIVAS PORCE II</v>
          </cell>
        </row>
        <row r="1081">
          <cell r="B1081" t="str">
            <v>CENTRO DE ACTIVIDAD NO EXISTE!!!</v>
          </cell>
        </row>
        <row r="1082">
          <cell r="B1082" t="str">
            <v>OB PROTECC MEDIO AMB PORCE II</v>
          </cell>
        </row>
        <row r="1083">
          <cell r="B1083" t="str">
            <v>CENTRO DE ACTIVIDAD NO EXISTE!!!</v>
          </cell>
        </row>
        <row r="1084">
          <cell r="B1084" t="str">
            <v>EQUIPOS INFRAESTRUCTURA PORCE II</v>
          </cell>
        </row>
        <row r="1085">
          <cell r="B1085" t="str">
            <v>TURBINAS Y ASOCIADOS PORCE II</v>
          </cell>
        </row>
        <row r="1086">
          <cell r="B1086" t="str">
            <v>COMPUERTAS PORCE II</v>
          </cell>
        </row>
        <row r="1087">
          <cell r="B1087" t="str">
            <v>GENERADORES Y ASOCIADOS PORCE II</v>
          </cell>
        </row>
        <row r="1088">
          <cell r="B1088" t="str">
            <v>CENTRO DE ACTIVIDAD NO EXISTE!!!</v>
          </cell>
        </row>
        <row r="1089">
          <cell r="B1089" t="str">
            <v>TRANSFORMADORES PORCE II</v>
          </cell>
        </row>
        <row r="1090">
          <cell r="B1090" t="str">
            <v>CENTRO DE ACTIVIDAD NO EXISTE!!!</v>
          </cell>
        </row>
        <row r="1091">
          <cell r="B1091" t="str">
            <v>BLIND TUNEL Y DISTRIBUID PORC II</v>
          </cell>
        </row>
        <row r="1092">
          <cell r="B1092" t="str">
            <v>CENTRO DE ACTIVIDAD NO EXISTE!!!</v>
          </cell>
        </row>
        <row r="1093">
          <cell r="B1093" t="str">
            <v>EQUIP SECUNDARIOS ELECT PORCE II</v>
          </cell>
        </row>
        <row r="1094">
          <cell r="B1094" t="str">
            <v>EQUIPOS SECUND MECAN PORCE II</v>
          </cell>
        </row>
        <row r="1095">
          <cell r="B1095" t="str">
            <v>EQUIPOS SUBESTACION PORCE II</v>
          </cell>
        </row>
        <row r="1096">
          <cell r="B1096" t="str">
            <v>CENTRO DE ACTIVIDAD NO EXISTE!!!</v>
          </cell>
        </row>
        <row r="1097">
          <cell r="B1097" t="str">
            <v>EQ LINEAS TRANSMISION PORCE II</v>
          </cell>
        </row>
        <row r="1098">
          <cell r="B1098" t="str">
            <v>CENTRO DE ACTIVIDAD NO EXISTE!!!</v>
          </cell>
        </row>
        <row r="1099">
          <cell r="B1099" t="str">
            <v>INVERSION DE MERCADO NO REGULADO Y P.</v>
          </cell>
        </row>
        <row r="1100">
          <cell r="B1100" t="str">
            <v>EQUIPOS DE CONTROL PORCE II</v>
          </cell>
        </row>
        <row r="1101">
          <cell r="B1101" t="str">
            <v>PROG REDUCC PERD Y USO RAC ENE</v>
          </cell>
        </row>
        <row r="1102">
          <cell r="B1102" t="str">
            <v>CENTRO DE ACTIVIDAD NO EXISTE!!!</v>
          </cell>
        </row>
        <row r="1103">
          <cell r="B1103" t="str">
            <v>ANTICIPOS PORCE II</v>
          </cell>
        </row>
        <row r="1104">
          <cell r="B1104" t="str">
            <v>PTMO FONADE PORCE II</v>
          </cell>
        </row>
        <row r="1105">
          <cell r="B1105" t="str">
            <v>PRESTAMO BID PORCE II</v>
          </cell>
        </row>
        <row r="1106">
          <cell r="B1106" t="str">
            <v>PRESTAMO BID PORCE DISTRIBUCION</v>
          </cell>
        </row>
        <row r="1107">
          <cell r="B1107" t="str">
            <v>CENTRO DE ACTIVIDAD NO EXISTE!!!</v>
          </cell>
        </row>
        <row r="1108">
          <cell r="B1108" t="str">
            <v>ANTICIPOS PORCE II TRANSMISION</v>
          </cell>
        </row>
        <row r="1109">
          <cell r="B1109" t="str">
            <v>CENTRO DE ACTIVIDAD NO EXISTE!!!</v>
          </cell>
        </row>
        <row r="1110">
          <cell r="B1110" t="str">
            <v>AJUSTE PRESTAMO BID PORCE II</v>
          </cell>
        </row>
        <row r="1111">
          <cell r="B1111" t="str">
            <v>AJUSTE PRESTAMO BID-PORCE II-DISTRIB.</v>
          </cell>
        </row>
        <row r="1112">
          <cell r="B1112" t="str">
            <v>CENTRO DE ACTIVIDAD NO EXISTE!!!</v>
          </cell>
        </row>
        <row r="1113">
          <cell r="B1113" t="str">
            <v>ESTUDIOS EXP TRANSM DISTRIBUCION</v>
          </cell>
        </row>
        <row r="1114">
          <cell r="B1114" t="str">
            <v>CENTRO DE ACTIVIDAD NO EXISTE!!!</v>
          </cell>
        </row>
        <row r="1115">
          <cell r="B1115" t="str">
            <v>SUBESTACION PIEDRAS BLANCAS EQUIPOS</v>
          </cell>
        </row>
        <row r="1116">
          <cell r="B1116" t="str">
            <v>CENTRO DE ACTIVIDAD NO EXISTE!!!</v>
          </cell>
        </row>
        <row r="1117">
          <cell r="B1117" t="str">
            <v>SUBESTACION GIRARDOTA EQUIPOS</v>
          </cell>
        </row>
        <row r="1118">
          <cell r="B1118" t="str">
            <v>CENTRO DE ACTIVIDAD NO EXISTE!!!</v>
          </cell>
        </row>
        <row r="1119">
          <cell r="B1119" t="str">
            <v>ING PLAN REDUCC PERDIDA</v>
          </cell>
        </row>
        <row r="1120">
          <cell r="B1120" t="str">
            <v>CENTRO DE ACTIVIDAD NO EXISTE!!!</v>
          </cell>
        </row>
        <row r="1121">
          <cell r="B1121" t="str">
            <v>SUBESTACIÓN MALENA EQUIPOS</v>
          </cell>
        </row>
        <row r="1122">
          <cell r="B1122" t="str">
            <v>CENTRO DE ACTIVIDAD NO EXISTE!!!</v>
          </cell>
        </row>
        <row r="1123">
          <cell r="B1123" t="str">
            <v>ANTICIPOS EXP TRANSMISION Y DISTRIBUCION</v>
          </cell>
        </row>
        <row r="1124">
          <cell r="B1124" t="str">
            <v>SUBESTACION CALDAS EQUIPOS</v>
          </cell>
        </row>
        <row r="1125">
          <cell r="B1125" t="str">
            <v>CENTRO DE ACTIVIDAD NO EXISTE!!!</v>
          </cell>
        </row>
        <row r="1126">
          <cell r="B1126" t="str">
            <v>ANT REDUCCION PERDIDAS</v>
          </cell>
        </row>
        <row r="1127">
          <cell r="B1127" t="str">
            <v>CENTRO DE ACTIVIDAD NO EXISTE!!!</v>
          </cell>
        </row>
        <row r="1128">
          <cell r="B1128" t="str">
            <v>PRESTAMO FEN-EXIMBANK TRANS Y DISTRIBUC.</v>
          </cell>
        </row>
        <row r="1129">
          <cell r="B1129" t="str">
            <v>CENTRO DE ACTIVIDAD NO EXISTE!!!</v>
          </cell>
        </row>
        <row r="1130">
          <cell r="B1130" t="str">
            <v>AJUSTE PTMO EXIMBANK TRANS Y DISTRIBUCION</v>
          </cell>
        </row>
        <row r="1131">
          <cell r="B1131" t="str">
            <v>AJ POR INFL REDUCCION PERDIDAS</v>
          </cell>
        </row>
        <row r="1132">
          <cell r="B1132" t="str">
            <v>AJ POR INFL PLAN EXP SUBT Y DISTRIBUCION</v>
          </cell>
        </row>
        <row r="1133">
          <cell r="B1133" t="str">
            <v>CENTRO DE ACTIVIDAD NO EXISTE!!!</v>
          </cell>
        </row>
        <row r="1134">
          <cell r="B1134" t="str">
            <v>INGENIERIA Y ADMON TERMICA</v>
          </cell>
        </row>
        <row r="1135">
          <cell r="B1135" t="str">
            <v>INTERVENTORIA TERMICA</v>
          </cell>
        </row>
        <row r="1136">
          <cell r="B1136" t="str">
            <v>CENTRO DE ACTIVIDAD NO EXISTE!!!</v>
          </cell>
        </row>
        <row r="1137">
          <cell r="B1137" t="str">
            <v>ESTUDIOS Y OBRAS CIVILES TERMICA</v>
          </cell>
        </row>
        <row r="1138">
          <cell r="B1138" t="str">
            <v>INGENIERÍA TÉRMICA LA SIERRA</v>
          </cell>
        </row>
        <row r="1139">
          <cell r="B1139" t="str">
            <v>EQUIPOS COMUNICACIONES TERMICA</v>
          </cell>
        </row>
        <row r="1140">
          <cell r="B1140" t="str">
            <v>CENTRO DE ACTIVIDAD NO EXISTE!!!</v>
          </cell>
        </row>
        <row r="1141">
          <cell r="B1141" t="str">
            <v>CONTRATO LLAVE EN MANO TS</v>
          </cell>
        </row>
        <row r="1142">
          <cell r="B1142" t="str">
            <v>TRANSPORTES Y COMBUSTIBLES TERMICA</v>
          </cell>
        </row>
        <row r="1143">
          <cell r="B1143" t="str">
            <v>COMPRA DE TIERRAS TERMICA</v>
          </cell>
        </row>
        <row r="1144">
          <cell r="B1144" t="str">
            <v>CENTRO DE ACTIVIDAD NO EXISTE!!!</v>
          </cell>
        </row>
        <row r="1145">
          <cell r="B1145" t="str">
            <v>AJUSTE DIF. EN CAMBIO TERMICA LA SIERRA</v>
          </cell>
        </row>
        <row r="1146">
          <cell r="B1146" t="str">
            <v>GASTOS FINANCIEROS TERMICA</v>
          </cell>
        </row>
        <row r="1147">
          <cell r="B1147" t="str">
            <v>ANTICIPOS TERMICA</v>
          </cell>
        </row>
        <row r="1148">
          <cell r="B1148" t="str">
            <v>CENTRO DE ACTIVIDAD NO EXISTE!!!</v>
          </cell>
        </row>
        <row r="1149">
          <cell r="B1149" t="str">
            <v>ANTICIPOS NECHI</v>
          </cell>
        </row>
        <row r="1150">
          <cell r="B1150" t="str">
            <v>TERMOELECTRICA LA SIERRA - CICLO COMBIN.</v>
          </cell>
        </row>
        <row r="1151">
          <cell r="B1151" t="str">
            <v>ESTUDIOS CICLO COMBINADO LA SIERRA</v>
          </cell>
        </row>
        <row r="1152">
          <cell r="B1152" t="str">
            <v>OBRAS CIVILES CICLO COMBINADO T.SIERRA</v>
          </cell>
        </row>
        <row r="1153">
          <cell r="B1153" t="str">
            <v>INTERVENTORIA OBRAS C.Y MONTAJE T.SIERRA</v>
          </cell>
        </row>
        <row r="1154">
          <cell r="B1154" t="str">
            <v>CENTRO DE ACTIVIDAD NO EXISTE!!!</v>
          </cell>
        </row>
        <row r="1155">
          <cell r="B1155" t="str">
            <v>DISEÑOS NECHI</v>
          </cell>
        </row>
        <row r="1156">
          <cell r="B1156" t="str">
            <v>INGENIERIA NECHI</v>
          </cell>
        </row>
        <row r="1157">
          <cell r="B1157" t="str">
            <v>TIERRAS Y SERVIDUMBRES NECHI</v>
          </cell>
        </row>
        <row r="1158">
          <cell r="B1158" t="str">
            <v>CENTRO DE ACTIVIDAD NO EXISTE!!!</v>
          </cell>
        </row>
        <row r="1159">
          <cell r="B1159" t="str">
            <v>AJUSTES POR INFL RIOG II</v>
          </cell>
        </row>
        <row r="1160">
          <cell r="B1160" t="str">
            <v>CENTRO DE ACTIVIDAD NO EXISTE!!!</v>
          </cell>
        </row>
        <row r="1161">
          <cell r="B1161" t="str">
            <v>AJUSTES POR INFLACION NECHI</v>
          </cell>
        </row>
        <row r="1162">
          <cell r="B1162" t="str">
            <v>CENTRO DE ACTIVIDAD NO EXISTE!!!</v>
          </cell>
        </row>
        <row r="1163">
          <cell r="B1163" t="str">
            <v>TRAB PART EN DIV CONSERV CONTROL</v>
          </cell>
        </row>
        <row r="1164">
          <cell r="B1164" t="str">
            <v>CENTRO DE ACTIVIDAD NO EXISTE!!!</v>
          </cell>
        </row>
        <row r="1165">
          <cell r="B1165" t="str">
            <v>DIS MIRAFLORES Y TRONERAS</v>
          </cell>
        </row>
        <row r="1166">
          <cell r="B1166" t="str">
            <v>CENTRO DE ACTIVIDAD NO EXISTE!!!</v>
          </cell>
        </row>
        <row r="1167">
          <cell r="B1167" t="str">
            <v>SISTEMAS INFORM. GEREN. DISTRIB. ENERGIA</v>
          </cell>
        </row>
        <row r="1168">
          <cell r="B1168" t="str">
            <v>ALUMBRADO PUBLICO</v>
          </cell>
        </row>
        <row r="1169">
          <cell r="B1169" t="str">
            <v>EST REDISENO TRONERAS</v>
          </cell>
        </row>
        <row r="1170">
          <cell r="B1170" t="str">
            <v>PLANEAMIENTO OPERATIVO ENERGIA</v>
          </cell>
        </row>
        <row r="1171">
          <cell r="B1171" t="str">
            <v>AJ POR INFL GEN Y REP EQUIPOS</v>
          </cell>
        </row>
        <row r="1172">
          <cell r="B1172" t="str">
            <v>CENTRO DE ACTIVIDAD NO EXISTE!!!</v>
          </cell>
        </row>
        <row r="1173">
          <cell r="B1173" t="str">
            <v>SISTEMA DE REFRIGERACIÓN GUATAPÉ O.C.</v>
          </cell>
        </row>
        <row r="1174">
          <cell r="B1174" t="str">
            <v>CENTRO DE ACTIVIDAD NO EXISTE!!!</v>
          </cell>
        </row>
        <row r="1175">
          <cell r="B1175" t="str">
            <v>MODELO EXPANSION GENERACION</v>
          </cell>
        </row>
        <row r="1176">
          <cell r="B1176" t="str">
            <v>CENTRO DE ACTIVIDAD NO EXISTE!!!</v>
          </cell>
        </row>
        <row r="1177">
          <cell r="B1177" t="str">
            <v>MODERNIZACION GUATAPE</v>
          </cell>
        </row>
        <row r="1178">
          <cell r="B1178" t="str">
            <v>PARTICION Y EXPANSION PARRILLA</v>
          </cell>
        </row>
        <row r="1179">
          <cell r="B1179" t="str">
            <v>MTTO PREVENTIVO RURAL</v>
          </cell>
        </row>
        <row r="1180">
          <cell r="B1180" t="str">
            <v>CENTRO DE ACTIVIDAD NO EXISTE!!!</v>
          </cell>
        </row>
        <row r="1181">
          <cell r="B1181" t="str">
            <v>OB VARIAS PROD ENERG DIV TECNICA</v>
          </cell>
        </row>
        <row r="1182">
          <cell r="B1182" t="str">
            <v>OB VARIAS PRODUCC ENERG GTPE</v>
          </cell>
        </row>
        <row r="1183">
          <cell r="B1183" t="str">
            <v>CENTRO DE ACTIVIDAD NO EXISTE!!!</v>
          </cell>
        </row>
        <row r="1184">
          <cell r="B1184" t="str">
            <v>DISENO RIACHON</v>
          </cell>
        </row>
        <row r="1185">
          <cell r="B1185" t="str">
            <v>CENTRO DE ACTIVIDAD NO EXISTE!!!</v>
          </cell>
        </row>
        <row r="1186">
          <cell r="B1186" t="str">
            <v>REALCE VERTEDERO TENCHE</v>
          </cell>
        </row>
        <row r="1187">
          <cell r="B1187" t="str">
            <v>TRASLADO CENTRAL GUADALUPE</v>
          </cell>
        </row>
        <row r="1188">
          <cell r="B1188" t="str">
            <v>CONSULT. GUAD III,TRON, P.BLANC.</v>
          </cell>
        </row>
        <row r="1189">
          <cell r="B1189" t="str">
            <v>CENTRO DE ACTIVIDAD NO EXISTE!!!</v>
          </cell>
        </row>
        <row r="1190">
          <cell r="B1190" t="str">
            <v>OBRA CIVIL MINICENTRAL DOLORES</v>
          </cell>
        </row>
        <row r="1191">
          <cell r="B1191" t="str">
            <v>EQUIPOS MINICENTRAL DOLORES</v>
          </cell>
        </row>
        <row r="1192">
          <cell r="B1192" t="str">
            <v>CENTRO DE ACTIVIDAD NO EXISTE!!!</v>
          </cell>
        </row>
        <row r="1193">
          <cell r="B1193" t="str">
            <v>PLAN INFORMATICO GERENCIA GENER. ENERGIA</v>
          </cell>
        </row>
        <row r="1194">
          <cell r="B1194" t="str">
            <v>CENTRO DE ACTIVIDAD NO EXISTE!!!</v>
          </cell>
        </row>
        <row r="1195">
          <cell r="B1195" t="str">
            <v>CONSERVACIÓN CUENCAS</v>
          </cell>
        </row>
        <row r="1196">
          <cell r="B1196" t="str">
            <v>OBRAS MITIGACIÓN IMPACTOS AMBIENTALES</v>
          </cell>
        </row>
        <row r="1197">
          <cell r="B1197" t="str">
            <v>ESTACIONES HIDROMETEOROLÓGICAS</v>
          </cell>
        </row>
        <row r="1198">
          <cell r="B1198" t="str">
            <v>CENTRO DE ACTIVIDAD NO EXISTE!!!</v>
          </cell>
        </row>
        <row r="1199">
          <cell r="B1199" t="str">
            <v>CONTRATOS U. PLANEACION GENERACIÓN</v>
          </cell>
        </row>
        <row r="1200">
          <cell r="B1200" t="str">
            <v>CENTRO DE ACTIVIDAD NO EXISTE!!!</v>
          </cell>
        </row>
        <row r="1201">
          <cell r="B1201" t="str">
            <v>ANTICIPOS OTROS PROGRAMA GENERACIÓN</v>
          </cell>
        </row>
        <row r="1202">
          <cell r="B1202" t="str">
            <v>ANTICIPOS GENERAC Y REPOSIC EQ</v>
          </cell>
        </row>
        <row r="1203">
          <cell r="B1203" t="str">
            <v>CENTRO DE ACTIVIDAD NO EXISTE!!!</v>
          </cell>
        </row>
        <row r="1204">
          <cell r="B1204" t="str">
            <v>PMO FEN EXIMBANK OTROS PROGR</v>
          </cell>
        </row>
        <row r="1205">
          <cell r="B1205" t="str">
            <v>CENTRO DE ACTIVIDAD NO EXISTE!!!</v>
          </cell>
        </row>
        <row r="1206">
          <cell r="B1206" t="str">
            <v>AJ POR INFL GENER Y REPOSIC EQ</v>
          </cell>
        </row>
        <row r="1207">
          <cell r="B1207" t="str">
            <v>CENTRO DE ACTIVIDAD NO EXISTE!!!</v>
          </cell>
        </row>
        <row r="1208">
          <cell r="B1208" t="str">
            <v>AJTE PTMO EXIMBANK OTROS PROG</v>
          </cell>
        </row>
        <row r="1209">
          <cell r="B1209" t="str">
            <v>INGENIERIA OTROS PROGRAMAS</v>
          </cell>
        </row>
        <row r="1210">
          <cell r="B1210" t="str">
            <v>ANTICIPOS OTROS PROGRAMA DISTRIBUCION</v>
          </cell>
        </row>
        <row r="1211">
          <cell r="B1211" t="str">
            <v>CENTRO DE ACTIVIDAD NO EXISTE!!!</v>
          </cell>
        </row>
        <row r="1212">
          <cell r="B1212" t="str">
            <v>CAPACITACION GENERACIÓN ENERGIA</v>
          </cell>
        </row>
        <row r="1213">
          <cell r="B1213" t="str">
            <v>CAPACITACION DISTRIBUCION ENERGIA</v>
          </cell>
        </row>
        <row r="1214">
          <cell r="B1214" t="str">
            <v>CAPACITACIÓN COMERCIAL</v>
          </cell>
        </row>
        <row r="1215">
          <cell r="B1215" t="str">
            <v>ADECUACION TERRENO PARQUEADERO</v>
          </cell>
        </row>
        <row r="1216">
          <cell r="B1216" t="str">
            <v>EDIFICIO SEDE BOGOTA</v>
          </cell>
        </row>
        <row r="1217">
          <cell r="B1217" t="str">
            <v>CENTRO DE ACTIVIDAD NO EXISTE!!!</v>
          </cell>
        </row>
        <row r="1218">
          <cell r="B1218" t="str">
            <v>REMODELACION ED.MIGUEL DE AGUI</v>
          </cell>
        </row>
        <row r="1219">
          <cell r="B1219" t="str">
            <v>CENTRO DE ACTIVIDAD NO EXISTE!!!</v>
          </cell>
        </row>
        <row r="1220">
          <cell r="B1220" t="str">
            <v>OBRAS SEGURIDAD INSTALAC EPM</v>
          </cell>
        </row>
        <row r="1221">
          <cell r="B1221" t="str">
            <v>CENTRO DE ACTIVIDAD NO EXISTE!!!</v>
          </cell>
        </row>
        <row r="1222">
          <cell r="B1222" t="str">
            <v>PAVIMENTACION</v>
          </cell>
        </row>
        <row r="1223">
          <cell r="B1223" t="str">
            <v>CENTRO DE ACTIVIDAD NO EXISTE!!!</v>
          </cell>
        </row>
        <row r="1224">
          <cell r="B1224" t="str">
            <v>CONSTRUCC Y MTTO DESPACHO CUAD</v>
          </cell>
        </row>
        <row r="1225">
          <cell r="B1225" t="str">
            <v>CENTRO DE ACTIVIDAD NO EXISTE!!!</v>
          </cell>
        </row>
        <row r="1226">
          <cell r="B1226" t="str">
            <v>REMODELACION PALACIO</v>
          </cell>
        </row>
        <row r="1227">
          <cell r="B1227" t="str">
            <v>REFORMA DIV. COMERCIAL</v>
          </cell>
        </row>
        <row r="1228">
          <cell r="B1228" t="str">
            <v>OBRA CIVIL ADECUACION REFORMAS</v>
          </cell>
        </row>
        <row r="1229">
          <cell r="B1229" t="str">
            <v>ADECUACION OFIC ATENCION USUARIO</v>
          </cell>
        </row>
        <row r="1230">
          <cell r="B1230" t="str">
            <v>CENTRO DE ACTIVIDAD NO EXISTE!!!</v>
          </cell>
        </row>
        <row r="1231">
          <cell r="B1231" t="str">
            <v>FACHADA CENTRO DE CONTROL</v>
          </cell>
        </row>
        <row r="1232">
          <cell r="B1232" t="str">
            <v>CENTRO DE ACTIVIDAD NO EXISTE!!!</v>
          </cell>
        </row>
        <row r="1233">
          <cell r="B1233" t="str">
            <v>ANT PLAN MAEST DE INFORMATICA</v>
          </cell>
        </row>
        <row r="1234">
          <cell r="B1234" t="str">
            <v>CENTRO DE ACTIVIDAD NO EXISTE!!!</v>
          </cell>
        </row>
        <row r="1235">
          <cell r="B1235" t="str">
            <v>ADECUACIONES EDIFICIO EE.PP.M.</v>
          </cell>
        </row>
        <row r="1236">
          <cell r="B1236" t="str">
            <v>CENTRO DE ACTIVIDAD NO EXISTE!!!</v>
          </cell>
        </row>
        <row r="1237">
          <cell r="B1237" t="str">
            <v>CENTRO OPERACION MANTENIMIENTO COLOMBIA</v>
          </cell>
        </row>
        <row r="1238">
          <cell r="B1238" t="str">
            <v>VALORIZACION CORPORATIVA EEPPM</v>
          </cell>
        </row>
        <row r="1239">
          <cell r="B1239" t="str">
            <v>BODEGA ALMACEN GENERAL ZONA NORTE</v>
          </cell>
        </row>
        <row r="1240">
          <cell r="B1240" t="str">
            <v>OFICINA SUSCRIPTORES MPIO. BARBOSA</v>
          </cell>
        </row>
        <row r="1241">
          <cell r="B1241" t="str">
            <v>DESPACHO CUADRILLAS ZONA NORTE</v>
          </cell>
        </row>
        <row r="1242">
          <cell r="B1242" t="str">
            <v>CENTRO DE ACTIVIDAD NO EXISTE!!!</v>
          </cell>
        </row>
        <row r="1243">
          <cell r="B1243" t="str">
            <v>ESTUDIOS DE DEMANDA</v>
          </cell>
        </row>
        <row r="1244">
          <cell r="B1244" t="str">
            <v>CENTRO DE ACTIVIDAD NO EXISTE!!!</v>
          </cell>
        </row>
        <row r="1245">
          <cell r="B1245" t="str">
            <v>OBRAS CAROLINA Y GUATAPE</v>
          </cell>
        </row>
        <row r="1246">
          <cell r="B1246" t="str">
            <v>CENTRO DE ACTIVIDAD NO EXISTE!!!</v>
          </cell>
        </row>
        <row r="1247">
          <cell r="B1247" t="str">
            <v>ADECUACION DESPACHOS ENER Y SUSC</v>
          </cell>
        </row>
        <row r="1248">
          <cell r="B1248" t="str">
            <v>PARQUE RECREACIONAL PIEDRAS BLAN</v>
          </cell>
        </row>
        <row r="1249">
          <cell r="B1249" t="str">
            <v>CENTRO DE ACTIVIDAD NO EXISTE!!!</v>
          </cell>
        </row>
        <row r="1250">
          <cell r="B1250" t="str">
            <v>AJ POR INFL PLANTA GENERAL</v>
          </cell>
        </row>
        <row r="1251">
          <cell r="B1251" t="str">
            <v>AJ POR INFL PLANTA GENERAL</v>
          </cell>
        </row>
        <row r="1252">
          <cell r="B1252" t="str">
            <v>AJ X INFL PTA GENERAL</v>
          </cell>
        </row>
        <row r="1253">
          <cell r="B1253" t="str">
            <v>AJ X INFL PTA GENERAL</v>
          </cell>
        </row>
        <row r="1254">
          <cell r="B1254" t="str">
            <v>CENTRO DE ACTIVIDAD NO EXISTE!!!</v>
          </cell>
        </row>
        <row r="1255">
          <cell r="B1255" t="str">
            <v>PLAN PARQUES ECOLOGICOS</v>
          </cell>
        </row>
        <row r="1256">
          <cell r="B1256" t="str">
            <v>PARQUE DE LAS AGUAS</v>
          </cell>
        </row>
        <row r="1257">
          <cell r="B1257" t="str">
            <v>CENTRO DE ACTIVIDAD NO EXISTE!!!</v>
          </cell>
        </row>
        <row r="1258">
          <cell r="B1258" t="str">
            <v>INTERVENTORIA EDIFICIO EPM</v>
          </cell>
        </row>
        <row r="1259">
          <cell r="B1259" t="str">
            <v>CENTRO DE ACTIVIDAD NO EXISTE!!!</v>
          </cell>
        </row>
        <row r="1260">
          <cell r="B1260" t="str">
            <v>COSTOS CONCURRENTES EDIFICIO EPM</v>
          </cell>
        </row>
        <row r="1261">
          <cell r="B1261" t="str">
            <v>INGENIERIA Y ADMON EDIFICIO EPM</v>
          </cell>
        </row>
        <row r="1262">
          <cell r="B1262" t="str">
            <v>CENTRO DE ACTIVIDAD NO EXISTE!!!</v>
          </cell>
        </row>
        <row r="1263">
          <cell r="B1263" t="str">
            <v>ESTRUCTURAS METALICAS EDIF EPM</v>
          </cell>
        </row>
        <row r="1264">
          <cell r="B1264" t="str">
            <v>CENTRO DE ACTIVIDAD NO EXISTE!!!</v>
          </cell>
        </row>
        <row r="1265">
          <cell r="B1265" t="str">
            <v>AMOBLAM Y SENALIZ EDIFICIO EPM</v>
          </cell>
        </row>
        <row r="1266">
          <cell r="B1266" t="str">
            <v>CENTRO DE ACTIVIDAD NO EXISTE!!!</v>
          </cell>
        </row>
        <row r="1267">
          <cell r="B1267" t="str">
            <v>ACABADOS GRALES EDIFICIO EPM</v>
          </cell>
        </row>
        <row r="1268">
          <cell r="B1268" t="str">
            <v>CENTRO DE ACTIVIDAD NO EXISTE!!!</v>
          </cell>
        </row>
        <row r="1269">
          <cell r="B1269" t="str">
            <v>SISTEMA DE AIRE ACOND EDIF EPM</v>
          </cell>
        </row>
        <row r="1270">
          <cell r="B1270" t="str">
            <v>TRANSP VERT E INCLINADO EDIF EPM</v>
          </cell>
        </row>
        <row r="1271">
          <cell r="B1271" t="str">
            <v>CENTRO DE ACTIVIDAD NO EXISTE!!!</v>
          </cell>
        </row>
        <row r="1272">
          <cell r="B1272" t="str">
            <v>RED ELECT Y COMUNICACIONES EDIF EPM</v>
          </cell>
        </row>
        <row r="1273">
          <cell r="B1273" t="str">
            <v>AUTOMATIZACION EDIFICIO EPM</v>
          </cell>
        </row>
        <row r="1274">
          <cell r="B1274" t="str">
            <v>SISTEMAS DE ILUMINACION EDIF EPM</v>
          </cell>
        </row>
        <row r="1275">
          <cell r="B1275" t="str">
            <v>CENTRO DE ACTIVIDAD NO EXISTE!!!</v>
          </cell>
        </row>
        <row r="1276">
          <cell r="B1276" t="str">
            <v>EQ ANTIINCENDIO E HIDR EDIF EPM</v>
          </cell>
        </row>
        <row r="1277">
          <cell r="B1277" t="str">
            <v>SIST DE VOZ DAT Y SONID EDIF EPM</v>
          </cell>
        </row>
        <row r="1278">
          <cell r="B1278" t="str">
            <v>ANTICIPO SEDE</v>
          </cell>
        </row>
        <row r="1279">
          <cell r="B1279" t="str">
            <v>CENTRO DE ACTIVIDAD NO EXISTE!!!</v>
          </cell>
        </row>
        <row r="1280">
          <cell r="B1280" t="str">
            <v>PROYECTO URE EN LA RESIDENCIA</v>
          </cell>
        </row>
        <row r="1281">
          <cell r="B1281" t="str">
            <v>PROYECTO PILOTO URE INDUSTRIA</v>
          </cell>
        </row>
        <row r="1282">
          <cell r="B1282" t="str">
            <v>INVESTIGACION Y DESARROLLO URE</v>
          </cell>
        </row>
        <row r="1283">
          <cell r="B1283" t="str">
            <v>CENTRO DE ACTIVIDAD NO EXISTE!!!</v>
          </cell>
        </row>
        <row r="1284">
          <cell r="B1284" t="str">
            <v>INGENIERIA Y ADMON U.R.E.</v>
          </cell>
        </row>
        <row r="1285">
          <cell r="B1285" t="str">
            <v>ALUMBRADO PUBLICO EFICIENTE</v>
          </cell>
        </row>
        <row r="1286">
          <cell r="B1286" t="str">
            <v>CENTRO DE ACTIVIDAD NO EXISTE!!!</v>
          </cell>
        </row>
        <row r="1287">
          <cell r="B1287" t="str">
            <v>PROYECTO ALURE</v>
          </cell>
        </row>
        <row r="1288">
          <cell r="B1288" t="str">
            <v>CENTRO DE ACTIVIDAD NO EXISTE!!!</v>
          </cell>
        </row>
        <row r="1289">
          <cell r="B1289" t="str">
            <v>CAMPANA NACIONAL URE</v>
          </cell>
        </row>
        <row r="1290">
          <cell r="B1290" t="str">
            <v>CENTRO DE ACTIVIDAD NO EXISTE!!!</v>
          </cell>
        </row>
        <row r="1291">
          <cell r="B1291" t="str">
            <v>ANTICIPOS U.R.E.</v>
          </cell>
        </row>
        <row r="1292">
          <cell r="B1292" t="str">
            <v>CENTRO DE ACTIVIDAD NO EXISTE!!!</v>
          </cell>
        </row>
        <row r="1293">
          <cell r="B1293" t="str">
            <v>AJ POR INFL USO RACIONAL ENERGIA</v>
          </cell>
        </row>
        <row r="1294">
          <cell r="B1294" t="str">
            <v>CENTRO DE ACTIVIDAD NO EXISTE!!!</v>
          </cell>
        </row>
        <row r="1295">
          <cell r="B1295" t="str">
            <v>ANTICIPOS PROGRAMAS GENERALES</v>
          </cell>
        </row>
        <row r="1296">
          <cell r="B1296" t="str">
            <v>DIRECCION DE INFORMATICA</v>
          </cell>
        </row>
        <row r="1297">
          <cell r="B1297" t="str">
            <v>CAPACIDAD EQUIPOS CORPORATIVOS</v>
          </cell>
        </row>
        <row r="1298">
          <cell r="B1298" t="str">
            <v>PROYECTO GACELA</v>
          </cell>
        </row>
        <row r="1299">
          <cell r="B1299" t="str">
            <v>RED COMUNICACION DE DATOS</v>
          </cell>
        </row>
        <row r="1300">
          <cell r="B1300" t="str">
            <v>METODOLOGIA PARA DRROLLO SIST.</v>
          </cell>
        </row>
        <row r="1301">
          <cell r="B1301" t="str">
            <v>CENTRO DE ACTIVIDAD NO EXISTE!!!</v>
          </cell>
        </row>
        <row r="1302">
          <cell r="B1302" t="str">
            <v>UNIDAD PLANEACION INFORMATICA</v>
          </cell>
        </row>
        <row r="1303">
          <cell r="B1303" t="str">
            <v>CENTRO DE ACTIVIDAD NO EXISTE!!!</v>
          </cell>
        </row>
        <row r="1304">
          <cell r="B1304" t="str">
            <v>UNIDAD DE GESTION INFORMATICA</v>
          </cell>
        </row>
        <row r="1305">
          <cell r="B1305" t="str">
            <v>CENTRO DE ACTIVIDAD NO EXISTE!!!</v>
          </cell>
        </row>
        <row r="1306">
          <cell r="B1306" t="str">
            <v>UNIDAD INGENIERÍA Y TECNOLOGÍA INFORMÁTICA</v>
          </cell>
        </row>
        <row r="1307">
          <cell r="B1307" t="str">
            <v>CENTRO DE ACTIVIDAD NO EXISTE!!!</v>
          </cell>
        </row>
        <row r="1308">
          <cell r="B1308" t="str">
            <v>UNIDAD SISTEMAS DE INFORMACIÓN</v>
          </cell>
        </row>
        <row r="1309">
          <cell r="B1309" t="str">
            <v>EQUIPO SIGMA</v>
          </cell>
        </row>
        <row r="1310">
          <cell r="B1310" t="str">
            <v>MANTENIMIENTO SISTEMAS DE INFORMACIÓN</v>
          </cell>
        </row>
        <row r="1311">
          <cell r="B1311" t="str">
            <v>CENTRO DE ACTIVIDAD NO EXISTE!!!</v>
          </cell>
        </row>
        <row r="1312">
          <cell r="B1312" t="str">
            <v>UNIDAD OPERACIONES INFORMÁTICAS</v>
          </cell>
        </row>
        <row r="1313">
          <cell r="B1313" t="str">
            <v>CENTRO DE ACTIVIDAD NO EXISTE!!!</v>
          </cell>
        </row>
        <row r="1314">
          <cell r="B1314" t="str">
            <v>AJ POR INFL PLAN M INFORMATICA</v>
          </cell>
        </row>
        <row r="1315">
          <cell r="B1315" t="str">
            <v>AJ POR INFL PLAN M INFORMATICA</v>
          </cell>
        </row>
        <row r="1316">
          <cell r="B1316" t="str">
            <v>AJ X INFL PLAN MAEST INFORMATC</v>
          </cell>
        </row>
        <row r="1317">
          <cell r="B1317" t="str">
            <v>AJ POR INFL P MAEST INFORMATIC</v>
          </cell>
        </row>
        <row r="1318">
          <cell r="B1318" t="str">
            <v>CENTRO DE ACTIVIDAD NO EXISTE!!!</v>
          </cell>
        </row>
        <row r="1319">
          <cell r="B1319" t="str">
            <v>DLLO PROY INTERNOS INFORMATICA</v>
          </cell>
        </row>
        <row r="1320">
          <cell r="B1320" t="str">
            <v>CENTRO DE ACTIVIDAD NO EXISTE!!!</v>
          </cell>
        </row>
        <row r="1321">
          <cell r="B1321" t="str">
            <v>CAPACITACION INFORMATICA</v>
          </cell>
        </row>
        <row r="1322">
          <cell r="B1322" t="str">
            <v>SISTEMA INFORMACION ADMON CONT</v>
          </cell>
        </row>
        <row r="1323">
          <cell r="B1323" t="str">
            <v>BASE DE DATOS HIDROMETEOROLOGI</v>
          </cell>
        </row>
        <row r="1324">
          <cell r="B1324" t="str">
            <v>CENTRO DE ACTIVIDAD NO EXISTE!!!</v>
          </cell>
        </row>
        <row r="1325">
          <cell r="B1325" t="str">
            <v>GEST AUTOMATIZ MAT Y MTTO GAMMA</v>
          </cell>
        </row>
        <row r="1326">
          <cell r="B1326" t="str">
            <v>SIST.INFORM. DEL CIGAT</v>
          </cell>
        </row>
        <row r="1327">
          <cell r="B1327" t="str">
            <v>CENTRO DE ACTIVIDAD NO EXISTE!!!</v>
          </cell>
        </row>
        <row r="1328">
          <cell r="B1328" t="str">
            <v>SIST.INFORM.CONTROL PERD.TCAS</v>
          </cell>
        </row>
        <row r="1329">
          <cell r="B1329" t="str">
            <v>CENTRO DE ACTIVIDAD NO EXISTE!!!</v>
          </cell>
        </row>
        <row r="1330">
          <cell r="B1330" t="str">
            <v>DIS DE RED ASIST POR COMP</v>
          </cell>
        </row>
        <row r="1331">
          <cell r="B1331" t="str">
            <v>CENTRO DE ACTIVIDAD NO EXISTE!!!</v>
          </cell>
        </row>
        <row r="1332">
          <cell r="B1332" t="str">
            <v>PROYECTO GESTAR</v>
          </cell>
        </row>
        <row r="1333">
          <cell r="B1333" t="str">
            <v>PROYECTO MULTIMEDIA</v>
          </cell>
        </row>
        <row r="1334">
          <cell r="B1334" t="str">
            <v>CENTRO DE ACTIVIDAD NO EXISTE!!!</v>
          </cell>
        </row>
        <row r="1335">
          <cell r="B1335" t="str">
            <v>ADQUISICION PAQUETE MANEJO GESTION</v>
          </cell>
        </row>
        <row r="1336">
          <cell r="B1336" t="str">
            <v>DESARROLLO COMUNICACIÓN DE DATOS</v>
          </cell>
        </row>
        <row r="1337">
          <cell r="B1337" t="str">
            <v>SOPORTE MANTENIMIENTO  D.R.C.</v>
          </cell>
        </row>
        <row r="1338">
          <cell r="B1338" t="str">
            <v>GROUPWARE</v>
          </cell>
        </row>
        <row r="1339">
          <cell r="B1339" t="str">
            <v>PROYECTO PIBOT CORPORATIVO</v>
          </cell>
        </row>
        <row r="1340">
          <cell r="B1340" t="str">
            <v>PAQUETE PRONOSTICO DE CAUDALES</v>
          </cell>
        </row>
        <row r="1341">
          <cell r="B1341" t="str">
            <v>CENTRO DE ACTIVIDAD NO EXISTE!!!</v>
          </cell>
        </row>
        <row r="1342">
          <cell r="B1342" t="str">
            <v>PROYECTO METODOLOGIA FASE II</v>
          </cell>
        </row>
        <row r="1343">
          <cell r="B1343" t="str">
            <v>HW PROYECTOS DE TECNOLOGIA</v>
          </cell>
        </row>
        <row r="1344">
          <cell r="B1344" t="str">
            <v>CENTRO DE ACTIVIDAD NO EXISTE!!!</v>
          </cell>
        </row>
        <row r="1345">
          <cell r="B1345" t="str">
            <v>PLAN DES. INF. GEREN. DISTRIB. ENERGIA</v>
          </cell>
        </row>
        <row r="1346">
          <cell r="B1346" t="str">
            <v>CENTRO DE ACTIVIDAD NO EXISTE!!!</v>
          </cell>
        </row>
        <row r="1347">
          <cell r="B1347" t="str">
            <v>SW MICROS SERVIDORES Y EQ.DPTL</v>
          </cell>
        </row>
        <row r="1348">
          <cell r="B1348" t="str">
            <v>CENTRO DE ACTIVIDAD NO EXISTE!!!</v>
          </cell>
        </row>
        <row r="1349">
          <cell r="B1349" t="str">
            <v>PROYECTO SIGMA CON RECURSOS PROP.</v>
          </cell>
        </row>
        <row r="1350">
          <cell r="B1350" t="str">
            <v>ASESORIA Y SOPORTE TECN. SIGMA</v>
          </cell>
        </row>
        <row r="1351">
          <cell r="B1351" t="str">
            <v>CAPACITACION SIGMA</v>
          </cell>
        </row>
        <row r="1352">
          <cell r="B1352" t="str">
            <v>DESARROLLO APLICACIONES SIGMA</v>
          </cell>
        </row>
        <row r="1353">
          <cell r="B1353" t="str">
            <v>CONVERSION BASE GEOGRAFICA SIGMA</v>
          </cell>
        </row>
        <row r="1354">
          <cell r="B1354" t="str">
            <v>PROY. PILOTO SIGMA BIRF 2449</v>
          </cell>
        </row>
        <row r="1355">
          <cell r="B1355" t="str">
            <v>CONVERSION REDES ACUEDUCTO</v>
          </cell>
        </row>
        <row r="1356">
          <cell r="B1356" t="str">
            <v>CONVERSION REDES ALCANTARILLADO</v>
          </cell>
        </row>
        <row r="1357">
          <cell r="B1357" t="str">
            <v>CONVERSION REDES DISTRIBUCION</v>
          </cell>
        </row>
        <row r="1358">
          <cell r="B1358" t="str">
            <v>CONVERSION REDES TELEFONOS</v>
          </cell>
        </row>
        <row r="1359">
          <cell r="B1359" t="str">
            <v>HW SW Y APLICATIVOS ACUEDUCTO</v>
          </cell>
        </row>
        <row r="1360">
          <cell r="B1360" t="str">
            <v>HW SW Y APLICATIVOS SANEAMIENTO</v>
          </cell>
        </row>
        <row r="1361">
          <cell r="B1361" t="str">
            <v>HW SW Y APLICATIVOS ENERGIA</v>
          </cell>
        </row>
        <row r="1362">
          <cell r="B1362" t="str">
            <v>HW SW Y APLICATIVOS TELECOMUN.</v>
          </cell>
        </row>
        <row r="1363">
          <cell r="B1363" t="str">
            <v>POLIGONO</v>
          </cell>
        </row>
        <row r="1364">
          <cell r="B1364" t="str">
            <v>HW SW Y APLICATIVOS GAS</v>
          </cell>
        </row>
        <row r="1365">
          <cell r="B1365" t="str">
            <v>CONVERSION REDES GAS</v>
          </cell>
        </row>
        <row r="1366">
          <cell r="B1366" t="str">
            <v>CENTRO DE ACTIVIDAD NO EXISTE!!!</v>
          </cell>
        </row>
        <row r="1367">
          <cell r="B1367" t="str">
            <v>SIGA</v>
          </cell>
        </row>
        <row r="1368">
          <cell r="B1368" t="str">
            <v>CENTRO DE ACTIVIDAD NO EXISTE!!!</v>
          </cell>
        </row>
        <row r="1369">
          <cell r="B1369" t="str">
            <v>EVOLUCION SISTEMA DANOS ACUEDUCTO</v>
          </cell>
        </row>
        <row r="1370">
          <cell r="B1370" t="str">
            <v>CENTRO DE ACTIVIDAD NO EXISTE!!!</v>
          </cell>
        </row>
        <row r="1371">
          <cell r="B1371" t="str">
            <v>ALURE PERDIDAS</v>
          </cell>
        </row>
        <row r="1372">
          <cell r="B1372" t="str">
            <v>PROYECTO ALURE COSTOS</v>
          </cell>
        </row>
        <row r="1373">
          <cell r="B1373" t="str">
            <v>SISTEMA INFORM. COMERCIALIZACION ENERGIA</v>
          </cell>
        </row>
        <row r="1374">
          <cell r="B1374" t="str">
            <v>CENTRO DE ACTIVIDAD NO EXISTE!!!</v>
          </cell>
        </row>
        <row r="1375">
          <cell r="B1375" t="str">
            <v>SISTEMA INFORM. PARA LA BOLSA DE ENERGIA</v>
          </cell>
        </row>
        <row r="1376">
          <cell r="B1376" t="str">
            <v>SIST. INFORM. STO. GESTION GCIA. GENERAC</v>
          </cell>
        </row>
        <row r="1377">
          <cell r="B1377" t="str">
            <v>SISTEMA INFORM. PARA GESTION MERCADEO</v>
          </cell>
        </row>
        <row r="1378">
          <cell r="B1378" t="str">
            <v>SIST. INFORM. GESTION FIN. GCIA. GENERAC</v>
          </cell>
        </row>
        <row r="1379">
          <cell r="B1379" t="str">
            <v>CENTRO DE ACTIVIDAD NO EXISTE!!!</v>
          </cell>
        </row>
        <row r="1380">
          <cell r="B1380" t="str">
            <v>EPM BOGOTA S.A. E.S.P.</v>
          </cell>
        </row>
        <row r="1381">
          <cell r="B1381" t="str">
            <v>CENTRO DE ACTIVIDAD NO EXISTE!!!</v>
          </cell>
        </row>
        <row r="1382">
          <cell r="B1382" t="str">
            <v>SISTEMA DE INFORMACION TESORERIA</v>
          </cell>
        </row>
        <row r="1383">
          <cell r="B1383" t="str">
            <v>SISTEMA DE INFORMACION REVISIONES</v>
          </cell>
        </row>
        <row r="1384">
          <cell r="B1384" t="str">
            <v>SISTEMA DE INFORMACION FINANCIERO</v>
          </cell>
        </row>
        <row r="1385">
          <cell r="B1385" t="str">
            <v>SISTEMA DE INFORMACION SEGUROS</v>
          </cell>
        </row>
        <row r="1386">
          <cell r="B1386" t="str">
            <v>PROYECTO SOLUCIONES ANO 2000</v>
          </cell>
        </row>
        <row r="1387">
          <cell r="B1387" t="str">
            <v>CENTRO DE ACTIVIDAD NO EXISTE!!!</v>
          </cell>
        </row>
        <row r="1388">
          <cell r="B1388" t="str">
            <v>SIST. INF. INVENTARIOS (CARTERA, LOTES)</v>
          </cell>
        </row>
        <row r="1389">
          <cell r="B1389" t="str">
            <v>SISTEMA INTEGRADO INFORMACION BIBLIOTECA</v>
          </cell>
        </row>
        <row r="1390">
          <cell r="B1390" t="str">
            <v>SISTEMA POS-PROVEEDURIA</v>
          </cell>
        </row>
        <row r="1391">
          <cell r="B1391" t="str">
            <v>AMPLIACION RED CORPORATIVA EEPPM</v>
          </cell>
        </row>
        <row r="1392">
          <cell r="B1392" t="str">
            <v>SEGURIDAD DE LA INFRAESTRUCTURA INFORM.</v>
          </cell>
        </row>
        <row r="1393">
          <cell r="B1393" t="str">
            <v>ADMINISTRACION DE LA INFRAESTRUCTURA INF</v>
          </cell>
        </row>
        <row r="1394">
          <cell r="B1394" t="str">
            <v>COMUNICACION ORGANIZACIONAL ELECTRONICA</v>
          </cell>
        </row>
        <row r="1395">
          <cell r="B1395" t="str">
            <v>PROYECTO SISIE</v>
          </cell>
        </row>
        <row r="1396">
          <cell r="B1396" t="str">
            <v>CENTRO DE ACTIVIDAD NO EXISTE!!!</v>
          </cell>
        </row>
        <row r="1397">
          <cell r="B1397" t="str">
            <v>PROYECTO TRIPLE-E</v>
          </cell>
        </row>
        <row r="1398">
          <cell r="B1398" t="str">
            <v>PROYECTO INFRAGAS</v>
          </cell>
        </row>
        <row r="1399">
          <cell r="B1399" t="str">
            <v>PROYECTO COM-GAS</v>
          </cell>
        </row>
        <row r="1400">
          <cell r="B1400" t="str">
            <v>PROYECTO DISGAS</v>
          </cell>
        </row>
        <row r="1401">
          <cell r="B1401" t="str">
            <v>PROYECTO CONTRATAR</v>
          </cell>
        </row>
        <row r="1402">
          <cell r="B1402" t="str">
            <v>CENTRO DE ACTIVIDAD NO EXISTE!!!</v>
          </cell>
        </row>
        <row r="1403">
          <cell r="B1403" t="str">
            <v>ANTICIPOS ESTUDIOS</v>
          </cell>
        </row>
        <row r="1404">
          <cell r="B1404" t="str">
            <v>CENTRO DE ACTIVIDAD NO EXISTE!!!</v>
          </cell>
        </row>
      </sheetData>
      <sheetData sheetId="4" refreshError="1">
        <row r="2">
          <cell r="A2" t="str">
            <v>CODIGO</v>
          </cell>
        </row>
        <row r="3">
          <cell r="A3">
            <v>1</v>
          </cell>
        </row>
        <row r="4">
          <cell r="A4">
            <v>2</v>
          </cell>
        </row>
        <row r="5">
          <cell r="A5">
            <v>3</v>
          </cell>
        </row>
        <row r="6">
          <cell r="A6">
            <v>4</v>
          </cell>
        </row>
        <row r="7">
          <cell r="A7">
            <v>5</v>
          </cell>
        </row>
        <row r="8">
          <cell r="A8">
            <v>6</v>
          </cell>
        </row>
      </sheetData>
      <sheetData sheetId="5" refreshError="1"/>
      <sheetData sheetId="6" refreshError="1"/>
      <sheetData sheetId="7" refreshError="1"/>
      <sheetData sheetId="8" refreshError="1"/>
      <sheetData sheetId="9" refreshError="1"/>
      <sheetData sheetId="10"/>
      <sheetData sheetId="1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20.1"/>
    </sheetNames>
    <sheetDataSet>
      <sheetData sheetId="0">
        <row r="8">
          <cell r="AX8" t="str">
            <v>AMAZONAS</v>
          </cell>
        </row>
        <row r="9">
          <cell r="AX9" t="str">
            <v>ANTIOQUIA</v>
          </cell>
        </row>
        <row r="10">
          <cell r="AX10" t="str">
            <v>ARAUCA</v>
          </cell>
        </row>
        <row r="11">
          <cell r="AX11" t="str">
            <v>ATLANTICO</v>
          </cell>
        </row>
        <row r="12">
          <cell r="AX12" t="str">
            <v>BOLIVAR</v>
          </cell>
        </row>
        <row r="13">
          <cell r="AX13" t="str">
            <v>BOYACA</v>
          </cell>
        </row>
        <row r="14">
          <cell r="AX14" t="str">
            <v>CALDAS</v>
          </cell>
        </row>
        <row r="15">
          <cell r="AX15" t="str">
            <v>CAQUETA</v>
          </cell>
        </row>
        <row r="16">
          <cell r="AX16" t="str">
            <v>CASANARE</v>
          </cell>
        </row>
        <row r="17">
          <cell r="AX17" t="str">
            <v>CAUCA</v>
          </cell>
        </row>
        <row r="18">
          <cell r="AX18" t="str">
            <v>CESAR</v>
          </cell>
        </row>
        <row r="19">
          <cell r="AX19" t="str">
            <v>CHOCO</v>
          </cell>
        </row>
        <row r="20">
          <cell r="AX20" t="str">
            <v>CORDOBA</v>
          </cell>
        </row>
        <row r="21">
          <cell r="AX21" t="str">
            <v>CUNDINAMARCA</v>
          </cell>
        </row>
        <row r="22">
          <cell r="AX22" t="str">
            <v>GUAINIA</v>
          </cell>
        </row>
        <row r="23">
          <cell r="AX23" t="str">
            <v>GUAVIARE</v>
          </cell>
        </row>
        <row r="24">
          <cell r="AX24" t="str">
            <v>HUILA</v>
          </cell>
        </row>
        <row r="25">
          <cell r="AX25" t="str">
            <v>LA_GUAJIRA</v>
          </cell>
        </row>
        <row r="26">
          <cell r="AX26" t="str">
            <v>MAGDALENA</v>
          </cell>
        </row>
        <row r="27">
          <cell r="AX27" t="str">
            <v>META</v>
          </cell>
        </row>
        <row r="28">
          <cell r="AX28" t="str">
            <v>N_DE_SANTANDER</v>
          </cell>
        </row>
        <row r="29">
          <cell r="AX29" t="str">
            <v>NARIÑO</v>
          </cell>
        </row>
        <row r="30">
          <cell r="AX30" t="str">
            <v>PUTUMAYO</v>
          </cell>
        </row>
        <row r="31">
          <cell r="AX31" t="str">
            <v>QUINDIO</v>
          </cell>
        </row>
        <row r="32">
          <cell r="AX32" t="str">
            <v>RISARALDA</v>
          </cell>
        </row>
        <row r="33">
          <cell r="AX33" t="str">
            <v>SAN_ANDRES</v>
          </cell>
        </row>
        <row r="34">
          <cell r="AX34" t="str">
            <v>SANTANDER</v>
          </cell>
        </row>
        <row r="35">
          <cell r="AX35" t="str">
            <v>SUCRE</v>
          </cell>
        </row>
        <row r="36">
          <cell r="AX36" t="str">
            <v>TOLIMA</v>
          </cell>
        </row>
        <row r="37">
          <cell r="AX37" t="str">
            <v>VALLE_DEL_CAUCA</v>
          </cell>
        </row>
        <row r="38">
          <cell r="AX38" t="str">
            <v>VAUPES</v>
          </cell>
        </row>
        <row r="39">
          <cell r="AX39" t="str">
            <v>VICHADA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f_FECHA"/>
      <sheetName val="VF GNRAL_2011 (4)"/>
      <sheetName val="CONTRALORÍA"/>
      <sheetName val="Hoja3"/>
      <sheetName val="VF GNRAL_2011 (5)"/>
      <sheetName val="Base"/>
      <sheetName val="DOCUMENTOS RIK"/>
      <sheetName val="Hoja8"/>
      <sheetName val="VF-GENERAL-2012"/>
      <sheetName val="FECHA"/>
    </sheetNames>
    <sheetDataSet>
      <sheetData sheetId="0"/>
      <sheetData sheetId="1"/>
      <sheetData sheetId="2"/>
      <sheetData sheetId="3"/>
      <sheetData sheetId="4"/>
      <sheetData sheetId="5"/>
      <sheetData sheetId="6"/>
      <sheetData sheetId="7"/>
      <sheetData sheetId="8"/>
      <sheetData sheetId="9">
        <row r="1">
          <cell r="A1" t="str">
            <v>movn_numero</v>
          </cell>
          <cell r="B1" t="str">
            <v>movf_fecha</v>
          </cell>
          <cell r="C1" t="str">
            <v>movn_ubicacion</v>
          </cell>
          <cell r="D1" t="str">
            <v>movc_documento</v>
          </cell>
          <cell r="E1" t="str">
            <v>movt_observacion</v>
          </cell>
          <cell r="F1" t="str">
            <v>movc_impreso</v>
          </cell>
          <cell r="G1" t="str">
            <v>movc_marca</v>
          </cell>
          <cell r="H1" t="str">
            <v>movc_estado</v>
          </cell>
          <cell r="I1" t="str">
            <v>movn_empresa</v>
          </cell>
          <cell r="J1" t="str">
            <v>movv_vendedor</v>
          </cell>
          <cell r="K1" t="str">
            <v>terc_nombre</v>
          </cell>
          <cell r="L1" t="str">
            <v>movn_documento1</v>
          </cell>
          <cell r="M1" t="str">
            <v>movn_documento2</v>
          </cell>
          <cell r="N1" t="str">
            <v>movv_tercero</v>
          </cell>
          <cell r="O1" t="str">
            <v>movf_presupuesto</v>
          </cell>
          <cell r="P1" t="str">
            <v>terc_nombre</v>
          </cell>
          <cell r="Q1" t="str">
            <v>movn_bodega</v>
          </cell>
          <cell r="R1" t="str">
            <v>ubic_nombre</v>
          </cell>
          <cell r="S1" t="str">
            <v>movn_direccion</v>
          </cell>
          <cell r="T1" t="str">
            <v>movv_total</v>
          </cell>
          <cell r="U1" t="str">
            <v>movc_documento_ori</v>
          </cell>
          <cell r="V1" t="str">
            <v>movv_tasa_cambio</v>
          </cell>
          <cell r="W1" t="str">
            <v>tern_moneda</v>
          </cell>
          <cell r="X1" t="str">
            <v>movn_condicion_pago</v>
          </cell>
          <cell r="Y1" t="str">
            <v>movn_moneda</v>
          </cell>
          <cell r="Z1" t="str">
            <v>movn_negocio</v>
          </cell>
          <cell r="AA1" t="str">
            <v>movc_aplica</v>
          </cell>
          <cell r="AB1" t="str">
            <v>movc_doc_origen</v>
          </cell>
          <cell r="AC1" t="str">
            <v>movv_ajuste</v>
          </cell>
          <cell r="AD1" t="str">
            <v>movn_anno</v>
          </cell>
          <cell r="AE1" t="str">
            <v>movn_documento</v>
          </cell>
          <cell r="AF1" t="str">
            <v>docc_nombre</v>
          </cell>
          <cell r="AG1" t="str">
            <v>movc_concepto</v>
          </cell>
          <cell r="AH1" t="str">
            <v>conc_nombre</v>
          </cell>
          <cell r="AI1" t="str">
            <v>movc_documento1</v>
          </cell>
          <cell r="AJ1" t="str">
            <v>movn_ubicacion1</v>
          </cell>
          <cell r="AK1" t="str">
            <v>movf_confirmacion</v>
          </cell>
          <cell r="AL1" t="str">
            <v>movc_origen</v>
          </cell>
          <cell r="AM1" t="str">
            <v>movc_status</v>
          </cell>
          <cell r="AN1" t="str">
            <v>movc_aprueba</v>
          </cell>
          <cell r="AO1" t="str">
            <v>movv_proyecto_eka</v>
          </cell>
          <cell r="AP1" t="str">
            <v>movv_contrato_eka</v>
          </cell>
          <cell r="AQ1" t="str">
            <v>movn_plan</v>
          </cell>
          <cell r="AR1" t="str">
            <v>movn_centro_costo</v>
          </cell>
          <cell r="AS1" t="str">
            <v>ubic_nombre</v>
          </cell>
        </row>
        <row r="2">
          <cell r="A2">
            <v>5293</v>
          </cell>
          <cell r="B2">
            <v>40574</v>
          </cell>
          <cell r="C2">
            <v>12</v>
          </cell>
          <cell r="D2" t="str">
            <v>CD</v>
          </cell>
          <cell r="E2" t="str">
            <v>RAD. # 1563 SOLICITUD DE CD VIGENCIA FUTURA PARA LA PRESTACION DEL SERVICIO DE PODA TECNICA DE LOS ARBOLES QUE OBSTACULIZAN LAS REDES ELECTRICAS DE DISTRIBUCION DE ALTA MEDIA Y BAJA TENSION, EN EL CASCO URBANO DE LA SUCURSAL DE PAMPLONA, YA QUE EL CONTRAT</v>
          </cell>
          <cell r="G2" t="str">
            <v>N</v>
          </cell>
          <cell r="H2" t="str">
            <v>P</v>
          </cell>
          <cell r="I2">
            <v>1</v>
          </cell>
          <cell r="J2">
            <v>13235656</v>
          </cell>
          <cell r="K2" t="str">
            <v>TOBON SOSA MARIA CECILIA</v>
          </cell>
          <cell r="L2">
            <v>0</v>
          </cell>
          <cell r="M2">
            <v>0</v>
          </cell>
          <cell r="N2">
            <v>37256453</v>
          </cell>
          <cell r="O2">
            <v>40574</v>
          </cell>
          <cell r="P2" t="str">
            <v>RANGEL BECERRA LUIS ALBERTO</v>
          </cell>
          <cell r="Q2">
            <v>0</v>
          </cell>
          <cell r="R2" t="str">
            <v>CENS SUCURSAL PAMPLONA</v>
          </cell>
          <cell r="S2">
            <v>0</v>
          </cell>
          <cell r="T2">
            <v>52621348</v>
          </cell>
          <cell r="V2">
            <v>0</v>
          </cell>
          <cell r="W2">
            <v>0</v>
          </cell>
          <cell r="X2">
            <v>0</v>
          </cell>
          <cell r="Y2">
            <v>0</v>
          </cell>
          <cell r="Z2">
            <v>0</v>
          </cell>
          <cell r="AC2">
            <v>0</v>
          </cell>
          <cell r="AD2">
            <v>2011</v>
          </cell>
          <cell r="AE2">
            <v>0</v>
          </cell>
          <cell r="AF2" t="str">
            <v>CERTIFICADO DISPONIBILIDAD PRESUPUESTAL</v>
          </cell>
          <cell r="AG2" t="str">
            <v>CV</v>
          </cell>
          <cell r="AH2" t="str">
            <v>CERTIFICADO DE VIGENCIAS FUTURAS</v>
          </cell>
          <cell r="AJ2">
            <v>0</v>
          </cell>
          <cell r="AL2" t="str">
            <v>S</v>
          </cell>
          <cell r="AM2" t="str">
            <v>C</v>
          </cell>
          <cell r="AN2" t="str">
            <v>N</v>
          </cell>
          <cell r="AQ2">
            <v>0</v>
          </cell>
          <cell r="AR2">
            <v>365</v>
          </cell>
          <cell r="AS2" t="str">
            <v>GESTION AMBIENTAL</v>
          </cell>
        </row>
        <row r="3">
          <cell r="A3">
            <v>5313</v>
          </cell>
          <cell r="B3">
            <v>40625</v>
          </cell>
          <cell r="C3">
            <v>12</v>
          </cell>
          <cell r="D3" t="str">
            <v>CD</v>
          </cell>
          <cell r="E3" t="str">
            <v>RAD. # 4738 SOLICITUD DE CD VIGENCIA FUTURAPARA REGISTRAR EL CONTRATO INTEGRAL DE SERVICIO DE TOMA DE LECTURA, ENTREGA DE FACTURAS Y CORTE Y RECONEXION, YA QUE POR PRESTARSE LOS SERVICIOS EN CADA SUCURSAL, ESTE DEBE REGISTRARSE CON CARGO A CADA UNA DE ELL</v>
          </cell>
          <cell r="G3" t="str">
            <v>N</v>
          </cell>
          <cell r="H3" t="str">
            <v>P</v>
          </cell>
          <cell r="I3">
            <v>1</v>
          </cell>
          <cell r="J3">
            <v>13235656</v>
          </cell>
          <cell r="K3" t="str">
            <v>CLAVIJO CACERES IVAN ANTONIO</v>
          </cell>
          <cell r="L3">
            <v>0</v>
          </cell>
          <cell r="M3">
            <v>0</v>
          </cell>
          <cell r="N3">
            <v>13473924</v>
          </cell>
          <cell r="O3">
            <v>40625.741793981484</v>
          </cell>
          <cell r="P3" t="str">
            <v>RANGEL BECERRA LUIS ALBERTO</v>
          </cell>
          <cell r="Q3">
            <v>0</v>
          </cell>
          <cell r="R3" t="str">
            <v>CENS SUCURSAL PAMPLONA</v>
          </cell>
          <cell r="S3">
            <v>0</v>
          </cell>
          <cell r="T3">
            <v>487033722</v>
          </cell>
          <cell r="V3">
            <v>0</v>
          </cell>
          <cell r="W3">
            <v>0</v>
          </cell>
          <cell r="X3">
            <v>0</v>
          </cell>
          <cell r="Y3">
            <v>0</v>
          </cell>
          <cell r="Z3">
            <v>0</v>
          </cell>
          <cell r="AC3">
            <v>0</v>
          </cell>
          <cell r="AD3">
            <v>2011</v>
          </cell>
          <cell r="AE3">
            <v>0</v>
          </cell>
          <cell r="AF3" t="str">
            <v>CERTIFICADO DISPONIBILIDAD PRESUPUESTAL</v>
          </cell>
          <cell r="AG3" t="str">
            <v>CV</v>
          </cell>
          <cell r="AH3" t="str">
            <v>CERTIFICADO DE VIGENCIAS FUTURAS</v>
          </cell>
          <cell r="AJ3">
            <v>0</v>
          </cell>
          <cell r="AL3" t="str">
            <v>S</v>
          </cell>
          <cell r="AM3" t="str">
            <v>C</v>
          </cell>
          <cell r="AN3" t="str">
            <v>N</v>
          </cell>
          <cell r="AQ3">
            <v>0</v>
          </cell>
          <cell r="AR3">
            <v>460</v>
          </cell>
          <cell r="AS3" t="str">
            <v>PROCESO FACTURACIÓN Y COBRANZAS</v>
          </cell>
        </row>
        <row r="4">
          <cell r="A4">
            <v>5317</v>
          </cell>
          <cell r="B4">
            <v>40574</v>
          </cell>
          <cell r="C4">
            <v>14</v>
          </cell>
          <cell r="D4" t="str">
            <v>CD</v>
          </cell>
          <cell r="E4" t="str">
            <v>RAD. # 1572 SOLICITUD DE CD VIGENCIA FUTURA PARA LA PRESTACION DEL SERVICIO DE PODA TECNICA DE LOS ARBOLES QUE OBSTACULIZAN LAS REDES ELECTRICAS DE DISTRIBUCION DE ALTA MEDIA Y BAJA TENSION, EN EL CASCO URBANO DE LA SUCURSAL DE TIBU, YA QUE EL CONTRATO SE</v>
          </cell>
          <cell r="G4" t="str">
            <v>N</v>
          </cell>
          <cell r="H4" t="str">
            <v>P</v>
          </cell>
          <cell r="I4">
            <v>1</v>
          </cell>
          <cell r="J4">
            <v>13235656</v>
          </cell>
          <cell r="K4" t="str">
            <v>TOBON SOSA MARIA CECILIA</v>
          </cell>
          <cell r="L4">
            <v>0</v>
          </cell>
          <cell r="M4">
            <v>0</v>
          </cell>
          <cell r="N4">
            <v>37256453</v>
          </cell>
          <cell r="O4">
            <v>40574</v>
          </cell>
          <cell r="P4" t="str">
            <v>RANGEL BECERRA LUIS ALBERTO</v>
          </cell>
          <cell r="Q4">
            <v>0</v>
          </cell>
          <cell r="R4" t="str">
            <v>CENS SUCURSAL TIBÚ</v>
          </cell>
          <cell r="S4">
            <v>0</v>
          </cell>
          <cell r="T4">
            <v>53532608</v>
          </cell>
          <cell r="V4">
            <v>0</v>
          </cell>
          <cell r="W4">
            <v>0</v>
          </cell>
          <cell r="X4">
            <v>0</v>
          </cell>
          <cell r="Y4">
            <v>0</v>
          </cell>
          <cell r="Z4">
            <v>0</v>
          </cell>
          <cell r="AC4">
            <v>0</v>
          </cell>
          <cell r="AD4">
            <v>2011</v>
          </cell>
          <cell r="AE4">
            <v>0</v>
          </cell>
          <cell r="AF4" t="str">
            <v>CERTIFICADO DISPONIBILIDAD PRESUPUESTAL</v>
          </cell>
          <cell r="AG4" t="str">
            <v>CV</v>
          </cell>
          <cell r="AH4" t="str">
            <v>CERTIFICADO DE VIGENCIAS FUTURAS</v>
          </cell>
          <cell r="AJ4">
            <v>0</v>
          </cell>
          <cell r="AL4" t="str">
            <v>S</v>
          </cell>
          <cell r="AM4" t="str">
            <v>C</v>
          </cell>
          <cell r="AN4" t="str">
            <v>N</v>
          </cell>
          <cell r="AQ4">
            <v>0</v>
          </cell>
          <cell r="AR4">
            <v>365</v>
          </cell>
          <cell r="AS4" t="str">
            <v>GESTION AMBIENTAL</v>
          </cell>
        </row>
        <row r="5">
          <cell r="A5">
            <v>5326</v>
          </cell>
          <cell r="B5">
            <v>40602</v>
          </cell>
          <cell r="C5">
            <v>14</v>
          </cell>
          <cell r="D5" t="str">
            <v>CD</v>
          </cell>
          <cell r="E5" t="str">
            <v>RAD. # 2814 VIGENCIA FUTURA SE REQUIERE PARA LA EJECUCION DE ACTIVIDADES DE MANTENIMIENTO EN SISTEMAS DE ALUMBRADO PUBLICO, REDES ENERGIZADAS DE BAJA TENSION Y/O  REDES DESENERGIZADAS DE MEDIA Y BAJA TENSION EN LOS MUNICIPIOS ATENDIDOS POR LA SUCURSAL TIB</v>
          </cell>
          <cell r="G5" t="str">
            <v>N</v>
          </cell>
          <cell r="H5" t="str">
            <v>P</v>
          </cell>
          <cell r="I5">
            <v>1</v>
          </cell>
          <cell r="J5">
            <v>13235656</v>
          </cell>
          <cell r="K5" t="str">
            <v>CHAUSTRE LARA JOSE RAFAEL</v>
          </cell>
          <cell r="L5">
            <v>0</v>
          </cell>
          <cell r="M5">
            <v>0</v>
          </cell>
          <cell r="N5">
            <v>13452676</v>
          </cell>
          <cell r="O5">
            <v>40602.711770833332</v>
          </cell>
          <cell r="P5" t="str">
            <v>RANGEL BECERRA LUIS ALBERTO</v>
          </cell>
          <cell r="Q5">
            <v>0</v>
          </cell>
          <cell r="R5" t="str">
            <v>CENS SUCURSAL TIBÚ</v>
          </cell>
          <cell r="S5">
            <v>0</v>
          </cell>
          <cell r="T5">
            <v>190145839</v>
          </cell>
          <cell r="V5">
            <v>0</v>
          </cell>
          <cell r="W5">
            <v>0</v>
          </cell>
          <cell r="X5">
            <v>0</v>
          </cell>
          <cell r="Y5">
            <v>0</v>
          </cell>
          <cell r="Z5">
            <v>0</v>
          </cell>
          <cell r="AC5">
            <v>0</v>
          </cell>
          <cell r="AD5">
            <v>2011</v>
          </cell>
          <cell r="AE5">
            <v>0</v>
          </cell>
          <cell r="AF5" t="str">
            <v>CERTIFICADO DISPONIBILIDAD PRESUPUESTAL</v>
          </cell>
          <cell r="AG5" t="str">
            <v>CV</v>
          </cell>
          <cell r="AH5" t="str">
            <v>CERTIFICADO DE VIGENCIAS FUTURAS</v>
          </cell>
          <cell r="AJ5">
            <v>0</v>
          </cell>
          <cell r="AL5" t="str">
            <v>S</v>
          </cell>
          <cell r="AM5" t="str">
            <v>C</v>
          </cell>
          <cell r="AN5" t="str">
            <v>N</v>
          </cell>
          <cell r="AQ5">
            <v>0</v>
          </cell>
          <cell r="AR5">
            <v>334</v>
          </cell>
          <cell r="AS5" t="str">
            <v>PROCESO TRANSPORTE DE ENERGÍA</v>
          </cell>
        </row>
        <row r="6">
          <cell r="A6">
            <v>5337</v>
          </cell>
          <cell r="B6">
            <v>40625</v>
          </cell>
          <cell r="C6">
            <v>14</v>
          </cell>
          <cell r="D6" t="str">
            <v>CD</v>
          </cell>
          <cell r="E6" t="str">
            <v>RAD. #4748 SOLICITUD DE CD VIGENCIA FUTURAPARA REGISTRAR EL CONTRATO INTEGRAL DE SERVICIO DE TOMA DE LECTURA, ENTREGA DE FACTURAS Y CORTE Y RECONEXION, YA QUE POR PRESTARSE LOS SERVICIOS EN CADA SUCURSAL, ESTE DEBE REGISTRARSE CON CARGO A CADA UNA DE ELLA</v>
          </cell>
          <cell r="G6" t="str">
            <v>N</v>
          </cell>
          <cell r="H6" t="str">
            <v>P</v>
          </cell>
          <cell r="I6">
            <v>1</v>
          </cell>
          <cell r="J6">
            <v>13235656</v>
          </cell>
          <cell r="K6" t="str">
            <v>CLAVIJO CACERES IVAN ANTONIO</v>
          </cell>
          <cell r="L6">
            <v>0</v>
          </cell>
          <cell r="M6">
            <v>0</v>
          </cell>
          <cell r="N6">
            <v>13473924</v>
          </cell>
          <cell r="O6">
            <v>40625.743136574078</v>
          </cell>
          <cell r="P6" t="str">
            <v>RANGEL BECERRA LUIS ALBERTO</v>
          </cell>
          <cell r="Q6">
            <v>0</v>
          </cell>
          <cell r="R6" t="str">
            <v>CENS SUCURSAL TIBÚ</v>
          </cell>
          <cell r="S6">
            <v>0</v>
          </cell>
          <cell r="T6">
            <v>398482137</v>
          </cell>
          <cell r="V6">
            <v>0</v>
          </cell>
          <cell r="W6">
            <v>0</v>
          </cell>
          <cell r="X6">
            <v>0</v>
          </cell>
          <cell r="Y6">
            <v>0</v>
          </cell>
          <cell r="Z6">
            <v>0</v>
          </cell>
          <cell r="AC6">
            <v>0</v>
          </cell>
          <cell r="AD6">
            <v>2011</v>
          </cell>
          <cell r="AE6">
            <v>0</v>
          </cell>
          <cell r="AF6" t="str">
            <v>CERTIFICADO DISPONIBILIDAD PRESUPUESTAL</v>
          </cell>
          <cell r="AG6" t="str">
            <v>CV</v>
          </cell>
          <cell r="AH6" t="str">
            <v>CERTIFICADO DE VIGENCIAS FUTURAS</v>
          </cell>
          <cell r="AJ6">
            <v>0</v>
          </cell>
          <cell r="AL6" t="str">
            <v>S</v>
          </cell>
          <cell r="AM6" t="str">
            <v>C</v>
          </cell>
          <cell r="AN6" t="str">
            <v>N</v>
          </cell>
          <cell r="AQ6">
            <v>0</v>
          </cell>
          <cell r="AR6">
            <v>460</v>
          </cell>
          <cell r="AS6" t="str">
            <v>PROCESO FACTURACIÓN Y COBRANZAS</v>
          </cell>
        </row>
        <row r="7">
          <cell r="A7">
            <v>5354</v>
          </cell>
          <cell r="B7">
            <v>40574</v>
          </cell>
          <cell r="C7">
            <v>15</v>
          </cell>
          <cell r="D7" t="str">
            <v>CD</v>
          </cell>
          <cell r="E7" t="str">
            <v>RAD. # 1574 SOLICITUD DE CD VIGENCIA FUTURA PARA LA PRESTACION DEL SERVICIO DE PODA TECNICA DE LOS ARBOLES QUE OBSTACULIZAN LAS REDES ELECTRICAS DE DISTRIBUCION DE ALTA MEDIA Y BAJA TENSION, EN EL CASCO URBANO DE LA SUCURSAL DE AGUACHICA, YA QUE EL CONTRA</v>
          </cell>
          <cell r="G7" t="str">
            <v>N</v>
          </cell>
          <cell r="H7" t="str">
            <v>P</v>
          </cell>
          <cell r="I7">
            <v>1</v>
          </cell>
          <cell r="J7">
            <v>13235656</v>
          </cell>
          <cell r="K7" t="str">
            <v>TOBON SOSA MARIA CECILIA</v>
          </cell>
          <cell r="L7">
            <v>0</v>
          </cell>
          <cell r="M7">
            <v>0</v>
          </cell>
          <cell r="N7">
            <v>37256453</v>
          </cell>
          <cell r="O7">
            <v>40574</v>
          </cell>
          <cell r="P7" t="str">
            <v>RANGEL BECERRA LUIS ALBERTO</v>
          </cell>
          <cell r="Q7">
            <v>0</v>
          </cell>
          <cell r="R7" t="str">
            <v>CENS SUCURSAL AGUACHICA</v>
          </cell>
          <cell r="S7">
            <v>0</v>
          </cell>
          <cell r="T7">
            <v>183706864</v>
          </cell>
          <cell r="V7">
            <v>0</v>
          </cell>
          <cell r="W7">
            <v>0</v>
          </cell>
          <cell r="X7">
            <v>0</v>
          </cell>
          <cell r="Y7">
            <v>0</v>
          </cell>
          <cell r="Z7">
            <v>0</v>
          </cell>
          <cell r="AC7">
            <v>0</v>
          </cell>
          <cell r="AD7">
            <v>2011</v>
          </cell>
          <cell r="AE7">
            <v>0</v>
          </cell>
          <cell r="AF7" t="str">
            <v>CERTIFICADO DISPONIBILIDAD PRESUPUESTAL</v>
          </cell>
          <cell r="AG7" t="str">
            <v>CV</v>
          </cell>
          <cell r="AH7" t="str">
            <v>CERTIFICADO DE VIGENCIAS FUTURAS</v>
          </cell>
          <cell r="AJ7">
            <v>0</v>
          </cell>
          <cell r="AL7" t="str">
            <v>S</v>
          </cell>
          <cell r="AM7" t="str">
            <v>C</v>
          </cell>
          <cell r="AN7" t="str">
            <v>N</v>
          </cell>
          <cell r="AQ7">
            <v>0</v>
          </cell>
          <cell r="AR7">
            <v>365</v>
          </cell>
          <cell r="AS7" t="str">
            <v>GESTION AMBIENTAL</v>
          </cell>
        </row>
        <row r="8">
          <cell r="A8">
            <v>5367</v>
          </cell>
          <cell r="B8">
            <v>40602</v>
          </cell>
          <cell r="C8">
            <v>15</v>
          </cell>
          <cell r="D8" t="str">
            <v>CD</v>
          </cell>
          <cell r="E8" t="str">
            <v>RADICADO MERCURIO # 2811 VIGENCIA FUTURA SE REQUIERE PARA LA EJECUCION DE ACTIVIDADES DE MANTENIMIENTO EN SISTEMAS DE ALUMBRADO PUBLICO, REDES ENERGIZADAS DE BAJA TENSION Y/O  REDES DESENERGIZADAS DE MEDIA Y BAJA TENSION EN LOS MUNICIPIOS ATENDIDOS POR LA</v>
          </cell>
          <cell r="G8" t="str">
            <v>N</v>
          </cell>
          <cell r="H8" t="str">
            <v>P</v>
          </cell>
          <cell r="I8">
            <v>1</v>
          </cell>
          <cell r="J8">
            <v>13235656</v>
          </cell>
          <cell r="K8" t="str">
            <v>CHAUSTRE LARA JOSE RAFAEL</v>
          </cell>
          <cell r="L8">
            <v>0</v>
          </cell>
          <cell r="M8">
            <v>0</v>
          </cell>
          <cell r="N8">
            <v>13452676</v>
          </cell>
          <cell r="O8">
            <v>40602.696631944447</v>
          </cell>
          <cell r="P8" t="str">
            <v>RANGEL BECERRA LUIS ALBERTO</v>
          </cell>
          <cell r="Q8">
            <v>0</v>
          </cell>
          <cell r="R8" t="str">
            <v>CENS SUCURSAL AGUACHICA</v>
          </cell>
          <cell r="S8">
            <v>0</v>
          </cell>
          <cell r="T8">
            <v>208284826</v>
          </cell>
          <cell r="V8">
            <v>0</v>
          </cell>
          <cell r="W8">
            <v>0</v>
          </cell>
          <cell r="X8">
            <v>0</v>
          </cell>
          <cell r="Y8">
            <v>0</v>
          </cell>
          <cell r="Z8">
            <v>0</v>
          </cell>
          <cell r="AC8">
            <v>0</v>
          </cell>
          <cell r="AD8">
            <v>2011</v>
          </cell>
          <cell r="AE8">
            <v>0</v>
          </cell>
          <cell r="AF8" t="str">
            <v>CERTIFICADO DISPONIBILIDAD PRESUPUESTAL</v>
          </cell>
          <cell r="AG8" t="str">
            <v>CV</v>
          </cell>
          <cell r="AH8" t="str">
            <v>CERTIFICADO DE VIGENCIAS FUTURAS</v>
          </cell>
          <cell r="AJ8">
            <v>0</v>
          </cell>
          <cell r="AL8" t="str">
            <v>S</v>
          </cell>
          <cell r="AM8" t="str">
            <v>C</v>
          </cell>
          <cell r="AN8" t="str">
            <v>N</v>
          </cell>
          <cell r="AQ8">
            <v>0</v>
          </cell>
          <cell r="AR8">
            <v>334</v>
          </cell>
          <cell r="AS8" t="str">
            <v>PROCESO TRANSPORTE DE ENERGÍA</v>
          </cell>
        </row>
        <row r="9">
          <cell r="A9">
            <v>5373</v>
          </cell>
          <cell r="B9">
            <v>40625</v>
          </cell>
          <cell r="C9">
            <v>15</v>
          </cell>
          <cell r="D9" t="str">
            <v>CD</v>
          </cell>
          <cell r="E9" t="str">
            <v>RAD. #4749 SOLICITUD DE CD VIGENCIA FUTURAPARA REGISTRAR EL CONTRATO INTEGRAL DE SERVICIO DE TOMA DE LECTURA, ENTREGA DE FACTURAS Y CORTE Y RECONEXION, YA QUE POR PRESTARSE LOS SERVICIOS EN CADA SUCURSAL, ESTE DEBE REGISTRARSE CON CARGO A CADA UNA DE ELLA</v>
          </cell>
          <cell r="G9" t="str">
            <v>N</v>
          </cell>
          <cell r="H9" t="str">
            <v>P</v>
          </cell>
          <cell r="I9">
            <v>1</v>
          </cell>
          <cell r="J9">
            <v>13235656</v>
          </cell>
          <cell r="K9" t="str">
            <v>CLAVIJO CACERES IVAN ANTONIO</v>
          </cell>
          <cell r="L9">
            <v>0</v>
          </cell>
          <cell r="M9">
            <v>0</v>
          </cell>
          <cell r="N9">
            <v>13473924</v>
          </cell>
          <cell r="O9">
            <v>40625.743703703702</v>
          </cell>
          <cell r="P9" t="str">
            <v>RANGEL BECERRA LUIS ALBERTO</v>
          </cell>
          <cell r="Q9">
            <v>0</v>
          </cell>
          <cell r="R9" t="str">
            <v>CENS SUCURSAL AGUACHICA</v>
          </cell>
          <cell r="S9">
            <v>0</v>
          </cell>
          <cell r="T9">
            <v>664136895</v>
          </cell>
          <cell r="V9">
            <v>0</v>
          </cell>
          <cell r="W9">
            <v>0</v>
          </cell>
          <cell r="X9">
            <v>0</v>
          </cell>
          <cell r="Y9">
            <v>0</v>
          </cell>
          <cell r="Z9">
            <v>0</v>
          </cell>
          <cell r="AC9">
            <v>0</v>
          </cell>
          <cell r="AD9">
            <v>2011</v>
          </cell>
          <cell r="AE9">
            <v>0</v>
          </cell>
          <cell r="AF9" t="str">
            <v>CERTIFICADO DISPONIBILIDAD PRESUPUESTAL</v>
          </cell>
          <cell r="AG9" t="str">
            <v>CV</v>
          </cell>
          <cell r="AH9" t="str">
            <v>CERTIFICADO DE VIGENCIAS FUTURAS</v>
          </cell>
          <cell r="AJ9">
            <v>0</v>
          </cell>
          <cell r="AL9" t="str">
            <v>S</v>
          </cell>
          <cell r="AM9" t="str">
            <v>C</v>
          </cell>
          <cell r="AN9" t="str">
            <v>N</v>
          </cell>
          <cell r="AQ9">
            <v>0</v>
          </cell>
          <cell r="AR9">
            <v>460</v>
          </cell>
          <cell r="AS9" t="str">
            <v>PROCESO FACTURACIÓN Y COBRANZAS</v>
          </cell>
        </row>
        <row r="10">
          <cell r="A10">
            <v>5385</v>
          </cell>
          <cell r="B10">
            <v>40574</v>
          </cell>
          <cell r="C10">
            <v>13</v>
          </cell>
          <cell r="D10" t="str">
            <v>CD</v>
          </cell>
          <cell r="E10" t="str">
            <v>RAD. # 1567 SOLICITUD DE CD VIGENCIA FUTURA PARA LA PRESTACION DEL SERVICIO DE PODA TECNICA DE LOS ARBOLES QUE OBSTACULIZAN LAS REDES ELECTRICAS DE DISTRIBUCION DE ALTA MEDIA Y BAJA TENSION, EN EL CASCO URBANO DE LA SUCURSAL DE OCAÑA, YA QUE EL CONTRATO S</v>
          </cell>
          <cell r="G10" t="str">
            <v>N</v>
          </cell>
          <cell r="H10" t="str">
            <v>P</v>
          </cell>
          <cell r="I10">
            <v>1</v>
          </cell>
          <cell r="J10">
            <v>13235656</v>
          </cell>
          <cell r="K10" t="str">
            <v>TOBON SOSA MARIA CECILIA</v>
          </cell>
          <cell r="L10">
            <v>0</v>
          </cell>
          <cell r="M10">
            <v>0</v>
          </cell>
          <cell r="N10">
            <v>37256453</v>
          </cell>
          <cell r="O10">
            <v>40574</v>
          </cell>
          <cell r="P10" t="str">
            <v>RANGEL BECERRA LUIS ALBERTO</v>
          </cell>
          <cell r="Q10">
            <v>0</v>
          </cell>
          <cell r="R10" t="str">
            <v>CENS SUCURSAL OCAÑA</v>
          </cell>
          <cell r="S10">
            <v>0</v>
          </cell>
          <cell r="T10">
            <v>30648311</v>
          </cell>
          <cell r="V10">
            <v>0</v>
          </cell>
          <cell r="W10">
            <v>0</v>
          </cell>
          <cell r="X10">
            <v>0</v>
          </cell>
          <cell r="Y10">
            <v>0</v>
          </cell>
          <cell r="Z10">
            <v>0</v>
          </cell>
          <cell r="AC10">
            <v>0</v>
          </cell>
          <cell r="AD10">
            <v>2011</v>
          </cell>
          <cell r="AE10">
            <v>0</v>
          </cell>
          <cell r="AF10" t="str">
            <v>CERTIFICADO DISPONIBILIDAD PRESUPUESTAL</v>
          </cell>
          <cell r="AG10" t="str">
            <v>CV</v>
          </cell>
          <cell r="AH10" t="str">
            <v>CERTIFICADO DE VIGENCIAS FUTURAS</v>
          </cell>
          <cell r="AJ10">
            <v>0</v>
          </cell>
          <cell r="AL10" t="str">
            <v>S</v>
          </cell>
          <cell r="AM10" t="str">
            <v>C</v>
          </cell>
          <cell r="AN10" t="str">
            <v>N</v>
          </cell>
          <cell r="AQ10">
            <v>0</v>
          </cell>
          <cell r="AR10">
            <v>365</v>
          </cell>
          <cell r="AS10" t="str">
            <v>GESTION AMBIENTAL</v>
          </cell>
        </row>
        <row r="11">
          <cell r="A11">
            <v>5410</v>
          </cell>
          <cell r="B11">
            <v>40625</v>
          </cell>
          <cell r="C11">
            <v>13</v>
          </cell>
          <cell r="D11" t="str">
            <v>CD</v>
          </cell>
          <cell r="E11" t="str">
            <v>RAD. #4745 SOLICITUD DE CD VIGENCIA FUTURAPARA REGISTRAR EL CONTRATO INTEGRAL DE SERVICIO DE TOMA DE LECTURA, ENTREGA DE FACTURAS Y CORTE Y RECONEXION, YA QUE POR PRESTARSE LOS SERVICIOS EN CADA SUCURSAL, ESTE DEBE REGISTRARSE CON CARGO A CADA UNA DE ELLA</v>
          </cell>
          <cell r="G11" t="str">
            <v>N</v>
          </cell>
          <cell r="H11" t="str">
            <v>P</v>
          </cell>
          <cell r="I11">
            <v>1</v>
          </cell>
          <cell r="J11">
            <v>13235656</v>
          </cell>
          <cell r="K11" t="str">
            <v>CLAVIJO CACERES IVAN ANTONIO</v>
          </cell>
          <cell r="L11">
            <v>0</v>
          </cell>
          <cell r="M11">
            <v>0</v>
          </cell>
          <cell r="N11">
            <v>13473924</v>
          </cell>
          <cell r="O11">
            <v>40625.742615740739</v>
          </cell>
          <cell r="P11" t="str">
            <v>RANGEL BECERRA LUIS ALBERTO</v>
          </cell>
          <cell r="Q11">
            <v>0</v>
          </cell>
          <cell r="R11" t="str">
            <v>CENS SUCURSAL OCAÑA</v>
          </cell>
          <cell r="S11">
            <v>0</v>
          </cell>
          <cell r="T11">
            <v>1062619031</v>
          </cell>
          <cell r="V11">
            <v>0</v>
          </cell>
          <cell r="W11">
            <v>0</v>
          </cell>
          <cell r="X11">
            <v>0</v>
          </cell>
          <cell r="Y11">
            <v>0</v>
          </cell>
          <cell r="Z11">
            <v>0</v>
          </cell>
          <cell r="AC11">
            <v>0</v>
          </cell>
          <cell r="AD11">
            <v>2011</v>
          </cell>
          <cell r="AE11">
            <v>0</v>
          </cell>
          <cell r="AF11" t="str">
            <v>CERTIFICADO DISPONIBILIDAD PRESUPUESTAL</v>
          </cell>
          <cell r="AG11" t="str">
            <v>CV</v>
          </cell>
          <cell r="AH11" t="str">
            <v>CERTIFICADO DE VIGENCIAS FUTURAS</v>
          </cell>
          <cell r="AJ11">
            <v>0</v>
          </cell>
          <cell r="AL11" t="str">
            <v>S</v>
          </cell>
          <cell r="AM11" t="str">
            <v>C</v>
          </cell>
          <cell r="AN11" t="str">
            <v>N</v>
          </cell>
          <cell r="AQ11">
            <v>0</v>
          </cell>
          <cell r="AR11">
            <v>460</v>
          </cell>
          <cell r="AS11" t="str">
            <v>PROCESO FACTURACIÓN Y COBRANZAS</v>
          </cell>
        </row>
        <row r="12">
          <cell r="A12">
            <v>6770</v>
          </cell>
          <cell r="B12">
            <v>40547</v>
          </cell>
          <cell r="C12">
            <v>11</v>
          </cell>
          <cell r="D12" t="str">
            <v>CD</v>
          </cell>
          <cell r="E12" t="str">
            <v>RAD. # 177 SOLICITUD DE CD VIGENCIA FUTURA PARA LA EJECUCION DE ACTIVIDADES OPERATIVAS DEL PROCESO DE FACTURACION DE CENS S.A. ESP, SEGUN LA APROBACION DE JUNTA DIRECTIVA DE CENS EN SESIÓN NO. 714</v>
          </cell>
          <cell r="G12" t="str">
            <v>N</v>
          </cell>
          <cell r="H12" t="str">
            <v>P</v>
          </cell>
          <cell r="I12">
            <v>1</v>
          </cell>
          <cell r="J12">
            <v>13235656</v>
          </cell>
          <cell r="K12" t="str">
            <v>CLAVIJO CACERES IVAN ANTONIO</v>
          </cell>
          <cell r="L12">
            <v>0</v>
          </cell>
          <cell r="M12">
            <v>0</v>
          </cell>
          <cell r="N12">
            <v>13473924</v>
          </cell>
          <cell r="O12">
            <v>40547</v>
          </cell>
          <cell r="P12" t="str">
            <v>RANGEL BECERRA LUIS ALBERTO</v>
          </cell>
          <cell r="Q12">
            <v>0</v>
          </cell>
          <cell r="R12" t="str">
            <v>CENS PRINCIPAL CÚCUTA</v>
          </cell>
          <cell r="S12">
            <v>0</v>
          </cell>
          <cell r="T12">
            <v>4427579293</v>
          </cell>
          <cell r="V12">
            <v>0</v>
          </cell>
          <cell r="W12">
            <v>0</v>
          </cell>
          <cell r="X12">
            <v>0</v>
          </cell>
          <cell r="Y12">
            <v>0</v>
          </cell>
          <cell r="Z12">
            <v>0</v>
          </cell>
          <cell r="AC12">
            <v>0</v>
          </cell>
          <cell r="AD12">
            <v>2011</v>
          </cell>
          <cell r="AE12">
            <v>0</v>
          </cell>
          <cell r="AF12" t="str">
            <v>CERTIFICADO DISPONIBILIDAD PRESUPUESTAL</v>
          </cell>
          <cell r="AG12" t="str">
            <v>CV</v>
          </cell>
          <cell r="AH12" t="str">
            <v>CERTIFICADO DE VIGENCIAS FUTURAS</v>
          </cell>
          <cell r="AJ12">
            <v>0</v>
          </cell>
          <cell r="AL12" t="str">
            <v>S</v>
          </cell>
          <cell r="AM12" t="str">
            <v>C</v>
          </cell>
          <cell r="AN12" t="str">
            <v>N</v>
          </cell>
          <cell r="AQ12">
            <v>0</v>
          </cell>
          <cell r="AR12">
            <v>460</v>
          </cell>
          <cell r="AS12" t="str">
            <v>PROCESO FACTURACIÓN Y COBRANZAS</v>
          </cell>
        </row>
        <row r="13">
          <cell r="A13">
            <v>6771</v>
          </cell>
          <cell r="B13">
            <v>40547</v>
          </cell>
          <cell r="C13">
            <v>11</v>
          </cell>
          <cell r="D13" t="str">
            <v>CD</v>
          </cell>
          <cell r="E13" t="str">
            <v>RAD. # 177 SOLICITUD DE CD VIGENCIA FUTURA PARA LA EJECUCION DE ACTIVIDADES OPERATIVAS DEL PROCESO DE FACTURACION DE CENS S.A. ESP, SEGUN LA APROBACION DE JUNTA DIRECTIVA DE CENS EN SESIÓN NO. 714</v>
          </cell>
          <cell r="G13" t="str">
            <v>N</v>
          </cell>
          <cell r="H13" t="str">
            <v>P</v>
          </cell>
          <cell r="I13">
            <v>1</v>
          </cell>
          <cell r="J13">
            <v>110</v>
          </cell>
          <cell r="K13" t="str">
            <v>CLAVIJO CACERES IVAN ANTONIO</v>
          </cell>
          <cell r="L13">
            <v>0</v>
          </cell>
          <cell r="M13">
            <v>0</v>
          </cell>
          <cell r="N13">
            <v>13473924</v>
          </cell>
          <cell r="O13">
            <v>40547</v>
          </cell>
          <cell r="P13" t="str">
            <v>JUNTA   DIRECTIVA CENS</v>
          </cell>
          <cell r="Q13">
            <v>0</v>
          </cell>
          <cell r="R13" t="str">
            <v>CENS PRINCIPAL CÚCUTA</v>
          </cell>
          <cell r="S13">
            <v>0</v>
          </cell>
          <cell r="T13">
            <v>1106894823</v>
          </cell>
          <cell r="V13">
            <v>0</v>
          </cell>
          <cell r="W13">
            <v>0</v>
          </cell>
          <cell r="X13">
            <v>0</v>
          </cell>
          <cell r="Y13">
            <v>0</v>
          </cell>
          <cell r="Z13">
            <v>0</v>
          </cell>
          <cell r="AC13">
            <v>0</v>
          </cell>
          <cell r="AD13">
            <v>2011</v>
          </cell>
          <cell r="AE13">
            <v>0</v>
          </cell>
          <cell r="AF13" t="str">
            <v>CERTIFICADO DISPONIBILIDAD PRESUPUESTAL</v>
          </cell>
          <cell r="AG13" t="str">
            <v>CV</v>
          </cell>
          <cell r="AH13" t="str">
            <v>CERTIFICADO DE VIGENCIAS FUTURAS</v>
          </cell>
          <cell r="AJ13">
            <v>0</v>
          </cell>
          <cell r="AL13" t="str">
            <v>S</v>
          </cell>
          <cell r="AM13" t="str">
            <v>C</v>
          </cell>
          <cell r="AN13" t="str">
            <v>N</v>
          </cell>
          <cell r="AQ13">
            <v>0</v>
          </cell>
          <cell r="AR13">
            <v>460</v>
          </cell>
          <cell r="AS13" t="str">
            <v>PROCESO FACTURACIÓN Y COBRANZAS</v>
          </cell>
        </row>
        <row r="14">
          <cell r="A14">
            <v>6912</v>
          </cell>
          <cell r="B14">
            <v>40582</v>
          </cell>
          <cell r="C14">
            <v>11</v>
          </cell>
          <cell r="D14" t="str">
            <v>CD</v>
          </cell>
          <cell r="E14" t="str">
            <v>RAD. # 1845 SOLICITUD DE CD VIGENCIA FUTURA PARA INICAR PROCESO DE CONTRATACION PARA EL AÑO 2012 PARA LA PRESTACIÓN DE LOS SERVICIOS DE IMPRESIÓN VARIABLE Y COMPLEMENTARIA BAJO LA MODALIDAD DE OUTSOURCING PARA ATENDER LAS NECESIDADES DE CENTRALES ELECTRIC</v>
          </cell>
          <cell r="G14" t="str">
            <v>N</v>
          </cell>
          <cell r="H14" t="str">
            <v>P</v>
          </cell>
          <cell r="I14">
            <v>1</v>
          </cell>
          <cell r="J14">
            <v>13235656</v>
          </cell>
          <cell r="K14" t="str">
            <v>CLAVIJO CACERES IVAN ANTONIO</v>
          </cell>
          <cell r="L14">
            <v>0</v>
          </cell>
          <cell r="M14">
            <v>0</v>
          </cell>
          <cell r="N14">
            <v>13473924</v>
          </cell>
          <cell r="O14">
            <v>40582.323055555556</v>
          </cell>
          <cell r="P14" t="str">
            <v>RANGEL BECERRA LUIS ALBERTO</v>
          </cell>
          <cell r="Q14">
            <v>0</v>
          </cell>
          <cell r="R14" t="str">
            <v>CENS PRINCIPAL CÚCUTA</v>
          </cell>
          <cell r="S14">
            <v>0</v>
          </cell>
          <cell r="T14">
            <v>41978000</v>
          </cell>
          <cell r="V14">
            <v>0</v>
          </cell>
          <cell r="W14">
            <v>0</v>
          </cell>
          <cell r="X14">
            <v>0</v>
          </cell>
          <cell r="Y14">
            <v>0</v>
          </cell>
          <cell r="Z14">
            <v>0</v>
          </cell>
          <cell r="AC14">
            <v>0</v>
          </cell>
          <cell r="AD14">
            <v>2011</v>
          </cell>
          <cell r="AE14">
            <v>0</v>
          </cell>
          <cell r="AF14" t="str">
            <v>CERTIFICADO DISPONIBILIDAD PRESUPUESTAL</v>
          </cell>
          <cell r="AG14" t="str">
            <v>CV</v>
          </cell>
          <cell r="AH14" t="str">
            <v>CERTIFICADO DE VIGENCIAS FUTURAS</v>
          </cell>
          <cell r="AJ14">
            <v>0</v>
          </cell>
          <cell r="AL14" t="str">
            <v>S</v>
          </cell>
          <cell r="AM14" t="str">
            <v>C</v>
          </cell>
          <cell r="AN14" t="str">
            <v>N</v>
          </cell>
          <cell r="AQ14">
            <v>0</v>
          </cell>
          <cell r="AR14">
            <v>460</v>
          </cell>
          <cell r="AS14" t="str">
            <v>PROCESO FACTURACIÓN Y COBRANZAS</v>
          </cell>
        </row>
        <row r="15">
          <cell r="A15">
            <v>7061</v>
          </cell>
          <cell r="B15">
            <v>40613</v>
          </cell>
          <cell r="C15">
            <v>11</v>
          </cell>
          <cell r="D15" t="str">
            <v>CD</v>
          </cell>
          <cell r="E15" t="str">
            <v>RAD #3086, SOLICITUD DE CD VIGENCIA FUTURA, PARA LA COMPRA DE ENERGÍA Y POTENCIA CON DESTINO AL MERCADO REGULADO Y NO REGULADO, PARA CUBRIR LA DEMANDA PROYECTADA DE LOS MERCADOS DE CENS, SEGÚN REUNIÓN 716 DE JUNTA DIRECTIVA.</v>
          </cell>
          <cell r="G15" t="str">
            <v>N</v>
          </cell>
          <cell r="H15" t="str">
            <v>P</v>
          </cell>
          <cell r="I15">
            <v>1</v>
          </cell>
          <cell r="J15">
            <v>110</v>
          </cell>
          <cell r="K15" t="str">
            <v>MONDRAGON VILLAMIZAR WILLIAM</v>
          </cell>
          <cell r="L15">
            <v>0</v>
          </cell>
          <cell r="M15">
            <v>0</v>
          </cell>
          <cell r="N15">
            <v>13500747</v>
          </cell>
          <cell r="O15">
            <v>40613.416331018518</v>
          </cell>
          <cell r="P15" t="str">
            <v>JUNTA   DIRECTIVA CENS</v>
          </cell>
          <cell r="Q15">
            <v>0</v>
          </cell>
          <cell r="R15" t="str">
            <v>CENS PRINCIPAL CÚCUTA</v>
          </cell>
          <cell r="S15">
            <v>0</v>
          </cell>
          <cell r="T15">
            <v>16235000000</v>
          </cell>
          <cell r="V15">
            <v>0</v>
          </cell>
          <cell r="W15">
            <v>0</v>
          </cell>
          <cell r="X15">
            <v>0</v>
          </cell>
          <cell r="Y15">
            <v>0</v>
          </cell>
          <cell r="Z15">
            <v>0</v>
          </cell>
          <cell r="AC15">
            <v>0</v>
          </cell>
          <cell r="AD15">
            <v>2011</v>
          </cell>
          <cell r="AE15">
            <v>0</v>
          </cell>
          <cell r="AF15" t="str">
            <v>CERTIFICADO DISPONIBILIDAD PRESUPUESTAL</v>
          </cell>
          <cell r="AG15" t="str">
            <v>CV</v>
          </cell>
          <cell r="AH15" t="str">
            <v>CERTIFICADO DE VIGENCIAS FUTURAS</v>
          </cell>
          <cell r="AJ15">
            <v>0</v>
          </cell>
          <cell r="AL15" t="str">
            <v>S</v>
          </cell>
          <cell r="AM15" t="str">
            <v>C</v>
          </cell>
          <cell r="AN15" t="str">
            <v>N</v>
          </cell>
          <cell r="AQ15">
            <v>0</v>
          </cell>
          <cell r="AR15">
            <v>410</v>
          </cell>
          <cell r="AS15" t="str">
            <v>MERCADO MAYORISTA</v>
          </cell>
        </row>
        <row r="16">
          <cell r="A16">
            <v>7062</v>
          </cell>
          <cell r="B16">
            <v>40613</v>
          </cell>
          <cell r="C16">
            <v>11</v>
          </cell>
          <cell r="D16" t="str">
            <v>CD</v>
          </cell>
          <cell r="E16" t="str">
            <v>RAD #3086, SOLICITUD DE CD VIGENCIA FUTURA, PARA LA COMPRA DE ENERGÍA Y POTENCIA CON DESTINO AL MERCADO REGULADO Y NO REGULADO, PARA CUBRIR LA DEMANDA PROYECTADA DE LOS MERCADOS DE CENS, SEGÚN REUNIÓN 716 DE JUNTA DIRECTIVA.</v>
          </cell>
          <cell r="G16" t="str">
            <v>N</v>
          </cell>
          <cell r="H16" t="str">
            <v>P</v>
          </cell>
          <cell r="I16">
            <v>1</v>
          </cell>
          <cell r="J16">
            <v>110</v>
          </cell>
          <cell r="K16" t="str">
            <v>MONDRAGON VILLAMIZAR WILLIAM</v>
          </cell>
          <cell r="L16">
            <v>0</v>
          </cell>
          <cell r="M16">
            <v>0</v>
          </cell>
          <cell r="N16">
            <v>13500747</v>
          </cell>
          <cell r="O16">
            <v>40613.436064814814</v>
          </cell>
          <cell r="P16" t="str">
            <v>JUNTA   DIRECTIVA CENS</v>
          </cell>
          <cell r="Q16">
            <v>0</v>
          </cell>
          <cell r="R16" t="str">
            <v>CENS PRINCIPAL CÚCUTA</v>
          </cell>
          <cell r="S16">
            <v>0</v>
          </cell>
          <cell r="T16">
            <v>106354000000</v>
          </cell>
          <cell r="V16">
            <v>0</v>
          </cell>
          <cell r="W16">
            <v>0</v>
          </cell>
          <cell r="X16">
            <v>0</v>
          </cell>
          <cell r="Y16">
            <v>0</v>
          </cell>
          <cell r="Z16">
            <v>0</v>
          </cell>
          <cell r="AC16">
            <v>0</v>
          </cell>
          <cell r="AD16">
            <v>2011</v>
          </cell>
          <cell r="AE16">
            <v>0</v>
          </cell>
          <cell r="AF16" t="str">
            <v>CERTIFICADO DISPONIBILIDAD PRESUPUESTAL</v>
          </cell>
          <cell r="AG16" t="str">
            <v>CV</v>
          </cell>
          <cell r="AH16" t="str">
            <v>CERTIFICADO DE VIGENCIAS FUTURAS</v>
          </cell>
          <cell r="AJ16">
            <v>0</v>
          </cell>
          <cell r="AL16" t="str">
            <v>S</v>
          </cell>
          <cell r="AM16" t="str">
            <v>C</v>
          </cell>
          <cell r="AN16" t="str">
            <v>N</v>
          </cell>
          <cell r="AQ16">
            <v>0</v>
          </cell>
          <cell r="AR16">
            <v>410</v>
          </cell>
          <cell r="AS16" t="str">
            <v>MERCADO MAYORISTA</v>
          </cell>
        </row>
        <row r="17">
          <cell r="A17">
            <v>7063</v>
          </cell>
          <cell r="B17">
            <v>40613</v>
          </cell>
          <cell r="C17">
            <v>11</v>
          </cell>
          <cell r="D17" t="str">
            <v>CD</v>
          </cell>
          <cell r="E17" t="str">
            <v>RAD #3086, SOLICITUD DE CD VIGENCIA FUTURA, PARA LA COMPRA DE ENERGÍA Y POTENCIA CON DESTINO AL MERCADO REGULADO Y NO REGULADO, PARA CUBRIR LA DEMANDA PROYECTADA DE LOS MERCADOS DE CENS, SEGÚN REUNIÓN 716 DE JUNTA DIRECTIVA.</v>
          </cell>
          <cell r="G17" t="str">
            <v>N</v>
          </cell>
          <cell r="H17" t="str">
            <v>P</v>
          </cell>
          <cell r="I17">
            <v>1</v>
          </cell>
          <cell r="J17">
            <v>110</v>
          </cell>
          <cell r="K17" t="str">
            <v>MONDRAGON VILLAMIZAR WILLIAM</v>
          </cell>
          <cell r="L17">
            <v>0</v>
          </cell>
          <cell r="M17">
            <v>0</v>
          </cell>
          <cell r="N17">
            <v>13500747</v>
          </cell>
          <cell r="O17">
            <v>40613.444780092592</v>
          </cell>
          <cell r="P17" t="str">
            <v>JUNTA   DIRECTIVA CENS</v>
          </cell>
          <cell r="Q17">
            <v>0</v>
          </cell>
          <cell r="R17" t="str">
            <v>CENS PRINCIPAL CÚCUTA</v>
          </cell>
          <cell r="S17">
            <v>0</v>
          </cell>
          <cell r="T17">
            <v>200310000000</v>
          </cell>
          <cell r="V17">
            <v>0</v>
          </cell>
          <cell r="W17">
            <v>0</v>
          </cell>
          <cell r="X17">
            <v>0</v>
          </cell>
          <cell r="Y17">
            <v>0</v>
          </cell>
          <cell r="Z17">
            <v>0</v>
          </cell>
          <cell r="AC17">
            <v>0</v>
          </cell>
          <cell r="AD17">
            <v>2011</v>
          </cell>
          <cell r="AE17">
            <v>0</v>
          </cell>
          <cell r="AF17" t="str">
            <v>CERTIFICADO DISPONIBILIDAD PRESUPUESTAL</v>
          </cell>
          <cell r="AG17" t="str">
            <v>CV</v>
          </cell>
          <cell r="AH17" t="str">
            <v>CERTIFICADO DE VIGENCIAS FUTURAS</v>
          </cell>
          <cell r="AJ17">
            <v>0</v>
          </cell>
          <cell r="AL17" t="str">
            <v>S</v>
          </cell>
          <cell r="AM17" t="str">
            <v>C</v>
          </cell>
          <cell r="AN17" t="str">
            <v>N</v>
          </cell>
          <cell r="AQ17">
            <v>0</v>
          </cell>
          <cell r="AR17">
            <v>410</v>
          </cell>
          <cell r="AS17" t="str">
            <v>MERCADO MAYORISTA</v>
          </cell>
        </row>
        <row r="18">
          <cell r="A18">
            <v>7099</v>
          </cell>
          <cell r="B18">
            <v>40630</v>
          </cell>
          <cell r="C18">
            <v>11</v>
          </cell>
          <cell r="D18" t="str">
            <v>CD</v>
          </cell>
          <cell r="E18" t="str">
            <v>RADICADO #4284, SOLICITUD DE CD VIGENCIA FUTURA PARA SUSCRIBIR UN CONTRATO DE CONEXIÓN CON ISA QUE REGULE SUS RELACIONES TÉCNICAS, COMERCIALES Y ADMINISTRATIVAS, SEGÚN APROBADO POR JUNTA DIRECTIVA 717 DEL 25 DE MARZO DEL 2011.</v>
          </cell>
          <cell r="G18" t="str">
            <v>N</v>
          </cell>
          <cell r="H18" t="str">
            <v>P</v>
          </cell>
          <cell r="I18">
            <v>1</v>
          </cell>
          <cell r="J18">
            <v>110</v>
          </cell>
          <cell r="K18" t="str">
            <v>MONDRAGON VILLAMIZAR WILLIAM</v>
          </cell>
          <cell r="L18">
            <v>0</v>
          </cell>
          <cell r="M18">
            <v>0</v>
          </cell>
          <cell r="N18">
            <v>13500747</v>
          </cell>
          <cell r="O18">
            <v>40630.619398148148</v>
          </cell>
          <cell r="P18" t="str">
            <v>JUNTA   DIRECTIVA CENS</v>
          </cell>
          <cell r="Q18">
            <v>0</v>
          </cell>
          <cell r="R18" t="str">
            <v>CENS PRINCIPAL CÚCUTA</v>
          </cell>
          <cell r="S18">
            <v>0</v>
          </cell>
          <cell r="T18">
            <v>1400000000</v>
          </cell>
          <cell r="V18">
            <v>0</v>
          </cell>
          <cell r="W18">
            <v>0</v>
          </cell>
          <cell r="X18">
            <v>0</v>
          </cell>
          <cell r="Y18">
            <v>0</v>
          </cell>
          <cell r="Z18">
            <v>0</v>
          </cell>
          <cell r="AC18">
            <v>0</v>
          </cell>
          <cell r="AD18">
            <v>2011</v>
          </cell>
          <cell r="AE18">
            <v>0</v>
          </cell>
          <cell r="AF18" t="str">
            <v>CERTIFICADO DISPONIBILIDAD PRESUPUESTAL</v>
          </cell>
          <cell r="AG18" t="str">
            <v>CV</v>
          </cell>
          <cell r="AH18" t="str">
            <v>CERTIFICADO DE VIGENCIAS FUTURAS</v>
          </cell>
          <cell r="AJ18">
            <v>0</v>
          </cell>
          <cell r="AL18" t="str">
            <v>S</v>
          </cell>
          <cell r="AM18" t="str">
            <v>C</v>
          </cell>
          <cell r="AN18" t="str">
            <v>N</v>
          </cell>
          <cell r="AQ18">
            <v>0</v>
          </cell>
          <cell r="AR18">
            <v>333</v>
          </cell>
          <cell r="AS18" t="str">
            <v>PROCESO CONEXIÓN AL USUARIO</v>
          </cell>
        </row>
        <row r="19">
          <cell r="A19">
            <v>7117</v>
          </cell>
          <cell r="B19">
            <v>40633</v>
          </cell>
          <cell r="C19">
            <v>11</v>
          </cell>
          <cell r="D19" t="str">
            <v>CD</v>
          </cell>
          <cell r="E19" t="str">
            <v>RADICADO MERCURIO # 5232 SOLICITUD DE CD VIGENCIA FUTURA  PARA INICIAR EL PROCESO CUYO OBJETO ES CONTRATAR UNA CUADRILLA PARA EJECUTAR LAS ACTIVIDADES DE MANTENIMIENTO SOBRE EL SISTEMA DE TRANSMISIÓN DE CENS.</v>
          </cell>
          <cell r="G19" t="str">
            <v>N</v>
          </cell>
          <cell r="H19" t="str">
            <v>P</v>
          </cell>
          <cell r="I19">
            <v>1</v>
          </cell>
          <cell r="J19">
            <v>13235656</v>
          </cell>
          <cell r="K19" t="str">
            <v>CHAUSTRE LARA JOSE RAFAEL</v>
          </cell>
          <cell r="L19">
            <v>0</v>
          </cell>
          <cell r="M19">
            <v>0</v>
          </cell>
          <cell r="N19">
            <v>13452676</v>
          </cell>
          <cell r="O19">
            <v>40633.713136574072</v>
          </cell>
          <cell r="P19" t="str">
            <v>RANGEL BECERRA LUIS ALBERTO</v>
          </cell>
          <cell r="Q19">
            <v>0</v>
          </cell>
          <cell r="R19" t="str">
            <v>CENS PRINCIPAL CÚCUTA</v>
          </cell>
          <cell r="S19">
            <v>0</v>
          </cell>
          <cell r="T19">
            <v>98500000</v>
          </cell>
          <cell r="V19">
            <v>0</v>
          </cell>
          <cell r="W19">
            <v>0</v>
          </cell>
          <cell r="X19">
            <v>0</v>
          </cell>
          <cell r="Y19">
            <v>0</v>
          </cell>
          <cell r="Z19">
            <v>0</v>
          </cell>
          <cell r="AC19">
            <v>0</v>
          </cell>
          <cell r="AD19">
            <v>2011</v>
          </cell>
          <cell r="AE19">
            <v>0</v>
          </cell>
          <cell r="AF19" t="str">
            <v>CERTIFICADO DISPONIBILIDAD PRESUPUESTAL</v>
          </cell>
          <cell r="AG19" t="str">
            <v>CV</v>
          </cell>
          <cell r="AH19" t="str">
            <v>CERTIFICADO DE VIGENCIAS FUTURAS</v>
          </cell>
          <cell r="AJ19">
            <v>0</v>
          </cell>
          <cell r="AL19" t="str">
            <v>S</v>
          </cell>
          <cell r="AM19" t="str">
            <v>C</v>
          </cell>
          <cell r="AN19" t="str">
            <v>N</v>
          </cell>
          <cell r="AQ19">
            <v>0</v>
          </cell>
          <cell r="AR19">
            <v>334</v>
          </cell>
          <cell r="AS19" t="str">
            <v>PROCESO TRANSPORTE DE ENERGÍA</v>
          </cell>
        </row>
        <row r="20">
          <cell r="A20">
            <v>7221</v>
          </cell>
          <cell r="B20">
            <v>40672</v>
          </cell>
          <cell r="C20">
            <v>11</v>
          </cell>
          <cell r="D20" t="str">
            <v>CD</v>
          </cell>
          <cell r="E20" t="str">
            <v>RAD MER. # 6240, LA JD 718 APROBO, VER AUTORIZACIÓN DE JD NRO. 066. PARA INCREMENTAR EN 100 COMPUTADORES EL ARRENDAMIENTO OPERATIVO POR UN PLAZO DE TRES (3) AÑOS, SEGÚN ACTA DE EJECUCIÓN NRO. 002-2010 SUSCRITA SOPORTAR LA IMPLANTACIÓN DEL SISTEMA COMERCIA</v>
          </cell>
          <cell r="G20" t="str">
            <v>N</v>
          </cell>
          <cell r="H20" t="str">
            <v>P</v>
          </cell>
          <cell r="I20">
            <v>1</v>
          </cell>
          <cell r="J20">
            <v>110</v>
          </cell>
          <cell r="K20" t="str">
            <v>HERNANDEZ CORONA MARTHA LILIANA</v>
          </cell>
          <cell r="L20">
            <v>0</v>
          </cell>
          <cell r="M20">
            <v>0</v>
          </cell>
          <cell r="N20">
            <v>60314124</v>
          </cell>
          <cell r="O20">
            <v>40672.32440972222</v>
          </cell>
          <cell r="P20" t="str">
            <v>JUNTA   DIRECTIVA CENS</v>
          </cell>
          <cell r="Q20">
            <v>0</v>
          </cell>
          <cell r="R20" t="str">
            <v>CENS PRINCIPAL CÚCUTA</v>
          </cell>
          <cell r="S20">
            <v>0</v>
          </cell>
          <cell r="T20">
            <v>121000000</v>
          </cell>
          <cell r="V20">
            <v>0</v>
          </cell>
          <cell r="W20">
            <v>0</v>
          </cell>
          <cell r="X20">
            <v>0</v>
          </cell>
          <cell r="Y20">
            <v>0</v>
          </cell>
          <cell r="Z20">
            <v>0</v>
          </cell>
          <cell r="AC20">
            <v>0</v>
          </cell>
          <cell r="AD20">
            <v>2011</v>
          </cell>
          <cell r="AE20">
            <v>0</v>
          </cell>
          <cell r="AF20" t="str">
            <v>CERTIFICADO DISPONIBILIDAD PRESUPUESTAL</v>
          </cell>
          <cell r="AG20" t="str">
            <v>CV</v>
          </cell>
          <cell r="AH20" t="str">
            <v>CERTIFICADO DE VIGENCIAS FUTURAS</v>
          </cell>
          <cell r="AJ20">
            <v>0</v>
          </cell>
          <cell r="AL20" t="str">
            <v>S</v>
          </cell>
          <cell r="AM20" t="str">
            <v>C</v>
          </cell>
          <cell r="AN20" t="str">
            <v>N</v>
          </cell>
          <cell r="AQ20">
            <v>0</v>
          </cell>
          <cell r="AR20">
            <v>250</v>
          </cell>
          <cell r="AS20" t="str">
            <v>SISTEMAS</v>
          </cell>
        </row>
        <row r="21">
          <cell r="A21">
            <v>7222</v>
          </cell>
          <cell r="B21">
            <v>40672</v>
          </cell>
          <cell r="C21">
            <v>11</v>
          </cell>
          <cell r="D21" t="str">
            <v>CD</v>
          </cell>
          <cell r="E21" t="str">
            <v>RAD MER. # 6240, LA JD 718 APROBO, VER AUTORIZACIÓN DE JD NRO. 066. PARA INCREMENTAR EN 100 COMPUTADORES EL ARRENDAMIENTO OPERATIVO POR UN PLAZO DE TRES (3) AÑOS, SEGÚN ACTA DE EJECUCIÓN NRO. 002-2010 SUSCRITA SOPORTAR LA IMPLANTACIÓN DEL SISTEMA COMERCIA</v>
          </cell>
          <cell r="G21" t="str">
            <v>N</v>
          </cell>
          <cell r="H21" t="str">
            <v>P</v>
          </cell>
          <cell r="I21">
            <v>1</v>
          </cell>
          <cell r="J21">
            <v>110</v>
          </cell>
          <cell r="K21" t="str">
            <v>HERNANDEZ CORONA MARTHA LILIANA</v>
          </cell>
          <cell r="L21">
            <v>0</v>
          </cell>
          <cell r="M21">
            <v>0</v>
          </cell>
          <cell r="N21">
            <v>60314124</v>
          </cell>
          <cell r="O21">
            <v>40672.328113425923</v>
          </cell>
          <cell r="P21" t="str">
            <v>JUNTA   DIRECTIVA CENS</v>
          </cell>
          <cell r="Q21">
            <v>0</v>
          </cell>
          <cell r="R21" t="str">
            <v>CENS PRINCIPAL CÚCUTA</v>
          </cell>
          <cell r="S21">
            <v>0</v>
          </cell>
          <cell r="T21">
            <v>121000000</v>
          </cell>
          <cell r="V21">
            <v>0</v>
          </cell>
          <cell r="W21">
            <v>0</v>
          </cell>
          <cell r="X21">
            <v>0</v>
          </cell>
          <cell r="Y21">
            <v>0</v>
          </cell>
          <cell r="Z21">
            <v>0</v>
          </cell>
          <cell r="AC21">
            <v>0</v>
          </cell>
          <cell r="AD21">
            <v>2011</v>
          </cell>
          <cell r="AE21">
            <v>0</v>
          </cell>
          <cell r="AF21" t="str">
            <v>CERTIFICADO DISPONIBILIDAD PRESUPUESTAL</v>
          </cell>
          <cell r="AG21" t="str">
            <v>CV</v>
          </cell>
          <cell r="AH21" t="str">
            <v>CERTIFICADO DE VIGENCIAS FUTURAS</v>
          </cell>
          <cell r="AJ21">
            <v>0</v>
          </cell>
          <cell r="AL21" t="str">
            <v>S</v>
          </cell>
          <cell r="AM21" t="str">
            <v>C</v>
          </cell>
          <cell r="AN21" t="str">
            <v>N</v>
          </cell>
          <cell r="AQ21">
            <v>0</v>
          </cell>
          <cell r="AR21">
            <v>250</v>
          </cell>
          <cell r="AS21" t="str">
            <v>SISTEMAS</v>
          </cell>
        </row>
        <row r="22">
          <cell r="A22">
            <v>7223</v>
          </cell>
          <cell r="B22">
            <v>40672</v>
          </cell>
          <cell r="C22">
            <v>11</v>
          </cell>
          <cell r="D22" t="str">
            <v>CD</v>
          </cell>
          <cell r="E22" t="str">
            <v>RAD MER. # 6240, LA JD 718 APROBO, VER AUTORIZACIÓN DE JD NRO. 066. PARA INCREMENTAR EN 100 COMPUTADORES EL ARRENDAMIENTO OPERATIVO POR UN PLAZO DE TRES (3) AÑOS, SEGÚN ACTA DE EJECUCIÓN NRO. 002-2010 SUSCRITA SOPORTAR LA IMPLANTACIÓN DEL SISTEMA COMERCIA</v>
          </cell>
          <cell r="G22" t="str">
            <v>N</v>
          </cell>
          <cell r="H22" t="str">
            <v>P</v>
          </cell>
          <cell r="I22">
            <v>1</v>
          </cell>
          <cell r="J22">
            <v>110</v>
          </cell>
          <cell r="K22" t="str">
            <v>HERNANDEZ CORONA MARTHA LILIANA</v>
          </cell>
          <cell r="L22">
            <v>0</v>
          </cell>
          <cell r="M22">
            <v>0</v>
          </cell>
          <cell r="N22">
            <v>60314124</v>
          </cell>
          <cell r="O22">
            <v>40672.331111111111</v>
          </cell>
          <cell r="P22" t="str">
            <v>JUNTA   DIRECTIVA CENS</v>
          </cell>
          <cell r="Q22">
            <v>0</v>
          </cell>
          <cell r="R22" t="str">
            <v>CENS PRINCIPAL CÚCUTA</v>
          </cell>
          <cell r="S22">
            <v>0</v>
          </cell>
          <cell r="T22">
            <v>61000000</v>
          </cell>
          <cell r="V22">
            <v>0</v>
          </cell>
          <cell r="W22">
            <v>0</v>
          </cell>
          <cell r="X22">
            <v>0</v>
          </cell>
          <cell r="Y22">
            <v>0</v>
          </cell>
          <cell r="Z22">
            <v>0</v>
          </cell>
          <cell r="AC22">
            <v>0</v>
          </cell>
          <cell r="AD22">
            <v>2011</v>
          </cell>
          <cell r="AE22">
            <v>0</v>
          </cell>
          <cell r="AF22" t="str">
            <v>CERTIFICADO DISPONIBILIDAD PRESUPUESTAL</v>
          </cell>
          <cell r="AG22" t="str">
            <v>CV</v>
          </cell>
          <cell r="AH22" t="str">
            <v>CERTIFICADO DE VIGENCIAS FUTURAS</v>
          </cell>
          <cell r="AJ22">
            <v>0</v>
          </cell>
          <cell r="AL22" t="str">
            <v>S</v>
          </cell>
          <cell r="AM22" t="str">
            <v>C</v>
          </cell>
          <cell r="AN22" t="str">
            <v>N</v>
          </cell>
          <cell r="AQ22">
            <v>0</v>
          </cell>
          <cell r="AR22">
            <v>250</v>
          </cell>
          <cell r="AS22" t="str">
            <v>SISTEMAS</v>
          </cell>
        </row>
        <row r="23">
          <cell r="A23">
            <v>7442</v>
          </cell>
          <cell r="B23">
            <v>40764</v>
          </cell>
          <cell r="C23">
            <v>11</v>
          </cell>
          <cell r="D23" t="str">
            <v>CD</v>
          </cell>
          <cell r="E23" t="str">
            <v>RAD. # 9459 SEGUN ACTA 720 DE LA JUNTA DIRECTIVA SE EXPIDE VIGENCIA FUTURA PARA EL ARRENDAMIENTO OPERATIVO DE UNA PLANTA DE TELEFONÍA IP, CON LOS RESPECTIVOS APARATOS TELEFÓNICOS,  INCLUYENDO MANTENIMIENTO PREVENTIVO Y CORRECTIVO CON REPUESTOS, PARA LAS S</v>
          </cell>
          <cell r="G23" t="str">
            <v>N</v>
          </cell>
          <cell r="H23" t="str">
            <v>P</v>
          </cell>
          <cell r="I23">
            <v>1</v>
          </cell>
          <cell r="J23">
            <v>110</v>
          </cell>
          <cell r="K23" t="str">
            <v>RODRIGUEZ RODRIGUEZ JAIRO</v>
          </cell>
          <cell r="L23">
            <v>0</v>
          </cell>
          <cell r="M23">
            <v>0</v>
          </cell>
          <cell r="N23">
            <v>13461285</v>
          </cell>
          <cell r="O23">
            <v>40764.340057870373</v>
          </cell>
          <cell r="P23" t="str">
            <v>JUNTA   DIRECTIVA CENS</v>
          </cell>
          <cell r="Q23">
            <v>0</v>
          </cell>
          <cell r="R23" t="str">
            <v>CENS PRINCIPAL CÚCUTA</v>
          </cell>
          <cell r="S23">
            <v>0</v>
          </cell>
          <cell r="T23">
            <v>246000000</v>
          </cell>
          <cell r="V23">
            <v>0</v>
          </cell>
          <cell r="W23">
            <v>0</v>
          </cell>
          <cell r="X23">
            <v>0</v>
          </cell>
          <cell r="Y23">
            <v>0</v>
          </cell>
          <cell r="Z23">
            <v>0</v>
          </cell>
          <cell r="AC23">
            <v>0</v>
          </cell>
          <cell r="AD23">
            <v>2011</v>
          </cell>
          <cell r="AE23">
            <v>0</v>
          </cell>
          <cell r="AF23" t="str">
            <v>CERTIFICADO DISPONIBILIDAD PRESUPUESTAL</v>
          </cell>
          <cell r="AG23" t="str">
            <v>CV</v>
          </cell>
          <cell r="AH23" t="str">
            <v>CERTIFICADO DE VIGENCIAS FUTURAS</v>
          </cell>
          <cell r="AJ23">
            <v>0</v>
          </cell>
          <cell r="AL23" t="str">
            <v>S</v>
          </cell>
          <cell r="AM23" t="str">
            <v>C</v>
          </cell>
          <cell r="AN23" t="str">
            <v>N</v>
          </cell>
          <cell r="AQ23">
            <v>0</v>
          </cell>
          <cell r="AR23">
            <v>220</v>
          </cell>
          <cell r="AS23" t="str">
            <v>SERVICIOS ADMINISTRATIVOS</v>
          </cell>
        </row>
        <row r="24">
          <cell r="A24">
            <v>7443</v>
          </cell>
          <cell r="B24">
            <v>40764</v>
          </cell>
          <cell r="C24">
            <v>11</v>
          </cell>
          <cell r="D24" t="str">
            <v>CD</v>
          </cell>
          <cell r="E24" t="str">
            <v>RAD. # 9459 SEGUN ACTA 720 DE LA JUNTA DIRECTIVA SE EXPIDE VIGENCIA FUTURA PARA EL ARRENDAMIENTO OPERATIVO DE UNA PLANTA DE TELEFONÍA IP, CON LOS RESPECTIVOS APARATOS TELEFÓNICOS,  INCLUYENDO MANTENIMIENTO PREVENTIVO Y CORRECTIVO CON REPUESTOS, PARA LAS S</v>
          </cell>
          <cell r="G24" t="str">
            <v>N</v>
          </cell>
          <cell r="H24" t="str">
            <v>P</v>
          </cell>
          <cell r="I24">
            <v>1</v>
          </cell>
          <cell r="J24">
            <v>110</v>
          </cell>
          <cell r="K24" t="str">
            <v>RODRIGUEZ RODRIGUEZ JAIRO</v>
          </cell>
          <cell r="L24">
            <v>0</v>
          </cell>
          <cell r="M24">
            <v>0</v>
          </cell>
          <cell r="N24">
            <v>13461285</v>
          </cell>
          <cell r="O24">
            <v>40764.347361111111</v>
          </cell>
          <cell r="P24" t="str">
            <v>JUNTA   DIRECTIVA CENS</v>
          </cell>
          <cell r="Q24">
            <v>0</v>
          </cell>
          <cell r="R24" t="str">
            <v>CENS PRINCIPAL CÚCUTA</v>
          </cell>
          <cell r="S24">
            <v>0</v>
          </cell>
          <cell r="T24">
            <v>246000000</v>
          </cell>
          <cell r="V24">
            <v>0</v>
          </cell>
          <cell r="W24">
            <v>0</v>
          </cell>
          <cell r="X24">
            <v>0</v>
          </cell>
          <cell r="Y24">
            <v>0</v>
          </cell>
          <cell r="Z24">
            <v>0</v>
          </cell>
          <cell r="AC24">
            <v>0</v>
          </cell>
          <cell r="AD24">
            <v>2011</v>
          </cell>
          <cell r="AE24">
            <v>0</v>
          </cell>
          <cell r="AF24" t="str">
            <v>CERTIFICADO DISPONIBILIDAD PRESUPUESTAL</v>
          </cell>
          <cell r="AG24" t="str">
            <v>CV</v>
          </cell>
          <cell r="AH24" t="str">
            <v>CERTIFICADO DE VIGENCIAS FUTURAS</v>
          </cell>
          <cell r="AJ24">
            <v>0</v>
          </cell>
          <cell r="AL24" t="str">
            <v>S</v>
          </cell>
          <cell r="AM24" t="str">
            <v>C</v>
          </cell>
          <cell r="AN24" t="str">
            <v>N</v>
          </cell>
          <cell r="AQ24">
            <v>0</v>
          </cell>
          <cell r="AR24">
            <v>220</v>
          </cell>
          <cell r="AS24" t="str">
            <v>SERVICIOS ADMINISTRATIVOS</v>
          </cell>
        </row>
        <row r="25">
          <cell r="A25">
            <v>7444</v>
          </cell>
          <cell r="B25">
            <v>40764</v>
          </cell>
          <cell r="C25">
            <v>11</v>
          </cell>
          <cell r="D25" t="str">
            <v>CD</v>
          </cell>
          <cell r="E25" t="str">
            <v>RAD. # 9459 SEGUN ACTA 720 DE LA JUNTA DIRECTIVA SE EXPIDE VIGENCIA FUTURA PARA EL ARRENDAMIENTO OPERATIVO DE UNA PLANTA DE TELEFONÍA IP, CON LOS RESPECTIVOS APARATOS TELEFÓNICOS,  INCLUYENDO MANTENIMIENTO PREVENTIVO Y CORRECTIVO CON REPUESTOS, PARA LAS S</v>
          </cell>
          <cell r="G25" t="str">
            <v>N</v>
          </cell>
          <cell r="H25" t="str">
            <v>P</v>
          </cell>
          <cell r="I25">
            <v>1</v>
          </cell>
          <cell r="J25">
            <v>110</v>
          </cell>
          <cell r="K25" t="str">
            <v>RODRIGUEZ RODRIGUEZ JAIRO</v>
          </cell>
          <cell r="L25">
            <v>0</v>
          </cell>
          <cell r="M25">
            <v>0</v>
          </cell>
          <cell r="N25">
            <v>13461285</v>
          </cell>
          <cell r="O25">
            <v>40764.348263888889</v>
          </cell>
          <cell r="P25" t="str">
            <v>JUNTA   DIRECTIVA CENS</v>
          </cell>
          <cell r="Q25">
            <v>0</v>
          </cell>
          <cell r="R25" t="str">
            <v>CENS PRINCIPAL CÚCUTA</v>
          </cell>
          <cell r="S25">
            <v>0</v>
          </cell>
          <cell r="T25">
            <v>164000000</v>
          </cell>
          <cell r="V25">
            <v>0</v>
          </cell>
          <cell r="W25">
            <v>0</v>
          </cell>
          <cell r="X25">
            <v>0</v>
          </cell>
          <cell r="Y25">
            <v>0</v>
          </cell>
          <cell r="Z25">
            <v>0</v>
          </cell>
          <cell r="AC25">
            <v>0</v>
          </cell>
          <cell r="AD25">
            <v>2011</v>
          </cell>
          <cell r="AE25">
            <v>0</v>
          </cell>
          <cell r="AF25" t="str">
            <v>CERTIFICADO DISPONIBILIDAD PRESUPUESTAL</v>
          </cell>
          <cell r="AG25" t="str">
            <v>CV</v>
          </cell>
          <cell r="AH25" t="str">
            <v>CERTIFICADO DE VIGENCIAS FUTURAS</v>
          </cell>
          <cell r="AJ25">
            <v>0</v>
          </cell>
          <cell r="AL25" t="str">
            <v>S</v>
          </cell>
          <cell r="AM25" t="str">
            <v>C</v>
          </cell>
          <cell r="AN25" t="str">
            <v>N</v>
          </cell>
          <cell r="AQ25">
            <v>0</v>
          </cell>
          <cell r="AR25">
            <v>220</v>
          </cell>
          <cell r="AS25" t="str">
            <v>SERVICIOS ADMINISTRATIVOS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1 (ENERO-SEPT 1998)"/>
      <sheetName val="FORMATO 2 (OCT-DIC 1998)"/>
      <sheetName val="ENER-SEPT"/>
      <sheetName val="OCT-DIC"/>
      <sheetName val="ACTIVIDADES"/>
      <sheetName val="Listados"/>
      <sheetName val="Listado"/>
      <sheetName val="Hoja1"/>
      <sheetName val="Listas Desplegables"/>
      <sheetName val="INGRESO DE DATOS"/>
      <sheetName val="FORMATO_1_(ENERO-SEPT_1998)"/>
      <sheetName val="FORMATO_2_(OCT-DIC_1998)"/>
    </sheetNames>
    <sheetDataSet>
      <sheetData sheetId="0" refreshError="1"/>
      <sheetData sheetId="1" refreshError="1"/>
      <sheetData sheetId="2" refreshError="1"/>
      <sheetData sheetId="3" refreshError="1">
        <row r="1">
          <cell r="B1" t="str">
            <v>Nombre</v>
          </cell>
        </row>
        <row r="3">
          <cell r="B3" t="str">
            <v>CENTRO DE ACTIVIDAD NO EXISTE!!!</v>
          </cell>
        </row>
        <row r="4">
          <cell r="B4" t="str">
            <v>GERENCIA AUXILIAR</v>
          </cell>
        </row>
        <row r="5">
          <cell r="B5" t="str">
            <v>CENTRO DE ACTIVIDAD NO EXISTE!!!</v>
          </cell>
        </row>
        <row r="6">
          <cell r="B6" t="str">
            <v>GERENCIA DE PLANEACIÓN</v>
          </cell>
        </row>
        <row r="7">
          <cell r="B7" t="str">
            <v>CENTRO DE ACTIVIDAD NO EXISTE!!!</v>
          </cell>
        </row>
        <row r="8">
          <cell r="B8" t="str">
            <v>DIRECCION DE CONTROL INTERNO</v>
          </cell>
        </row>
        <row r="9">
          <cell r="B9" t="str">
            <v>CENTRO DE ACTIVIDAD NO EXISTE!!!</v>
          </cell>
        </row>
        <row r="10">
          <cell r="B10" t="str">
            <v>UNIDAD DE AUDITORIA</v>
          </cell>
        </row>
        <row r="11">
          <cell r="B11" t="str">
            <v>CENTRO DE ACTIVIDAD NO EXISTE!!!</v>
          </cell>
        </row>
        <row r="12">
          <cell r="B12" t="str">
            <v>GERENCIA COMERCIAL</v>
          </cell>
        </row>
        <row r="13">
          <cell r="B13" t="str">
            <v>CENTRO DE ACTIVIDAD NO EXISTE!!!</v>
          </cell>
        </row>
        <row r="14">
          <cell r="B14" t="str">
            <v>SUBGERENCIA MAYORISTAS</v>
          </cell>
        </row>
        <row r="15">
          <cell r="B15" t="str">
            <v>CENTRO DE ACTIVIDAD NO EXISTE!!!</v>
          </cell>
        </row>
        <row r="16">
          <cell r="B16" t="str">
            <v>SUBGERENCIA MERCADEO</v>
          </cell>
        </row>
        <row r="17">
          <cell r="B17" t="str">
            <v>GRUPO DE  INVESTIGACIÓN DE MERCADEO</v>
          </cell>
        </row>
        <row r="18">
          <cell r="B18" t="str">
            <v>GRUPO SERVICIOS BÁSICOS Y COMPLEMENTARIOS</v>
          </cell>
        </row>
        <row r="19">
          <cell r="B19" t="str">
            <v>SERVICIOS TELECOMUNICACIONES</v>
          </cell>
        </row>
        <row r="20">
          <cell r="B20" t="str">
            <v>GRUPO DE COMUNICACIÓN COMERCIAL</v>
          </cell>
        </row>
        <row r="21">
          <cell r="B21" t="str">
            <v>CENTRO DE ACTIVIDAD NO EXISTE!!!</v>
          </cell>
        </row>
        <row r="22">
          <cell r="B22" t="str">
            <v>SUBGERENCIA GRANDES CLIENTES</v>
          </cell>
        </row>
        <row r="23">
          <cell r="B23" t="str">
            <v>ÁREA INDUSTRIAS</v>
          </cell>
        </row>
        <row r="24">
          <cell r="B24" t="str">
            <v>ÁREA FINANCIERAS</v>
          </cell>
        </row>
        <row r="25">
          <cell r="B25" t="str">
            <v>ÁREA COMERCIO Y SERVICIOS</v>
          </cell>
        </row>
        <row r="26">
          <cell r="B26" t="str">
            <v>ÁREA COMPRAS ENERGÍA</v>
          </cell>
        </row>
        <row r="27">
          <cell r="B27" t="str">
            <v>CENTRO DE ACTIVIDAD NO EXISTE!!!</v>
          </cell>
        </row>
        <row r="28">
          <cell r="B28" t="str">
            <v>SUBGERENCIA CLIENTES RESIDENCIALES Y EMP.</v>
          </cell>
        </row>
        <row r="29">
          <cell r="B29" t="str">
            <v>ÁREA VENTAS</v>
          </cell>
        </row>
        <row r="30">
          <cell r="B30" t="str">
            <v>ÁREA SERVICIO AL CLIENTE</v>
          </cell>
        </row>
        <row r="31">
          <cell r="B31" t="str">
            <v>CENTRO DE ACTIVIDAD NO EXISTE!!!</v>
          </cell>
        </row>
        <row r="32">
          <cell r="B32" t="str">
            <v>EQUIPO ATENCIÓN CLIENTES DIFERENTES ZONAS</v>
          </cell>
        </row>
        <row r="33">
          <cell r="B33" t="str">
            <v>CENTRO DE ATENCIÓN DE LLAMADAS</v>
          </cell>
        </row>
        <row r="34">
          <cell r="B34" t="str">
            <v>GESTIÓN CARTERA</v>
          </cell>
        </row>
        <row r="35">
          <cell r="B35" t="str">
            <v>QUEJAS</v>
          </cell>
        </row>
        <row r="36">
          <cell r="B36" t="str">
            <v>CENTRO DE ACTIVIDAD NO EXISTE!!!</v>
          </cell>
        </row>
        <row r="37">
          <cell r="B37" t="str">
            <v>SUBGERENCIA  ADMÓN Y FINANZAS COMERCIAL</v>
          </cell>
        </row>
        <row r="38">
          <cell r="B38" t="str">
            <v>AREA  FINANZAS Y REGULACIÓN COMERCIAL</v>
          </cell>
        </row>
        <row r="39">
          <cell r="B39" t="str">
            <v>AREA GESTIÓN ORGANIZACIONAL COMERCIAL</v>
          </cell>
        </row>
        <row r="40">
          <cell r="B40" t="str">
            <v>AREA  FACTURACIÓN</v>
          </cell>
        </row>
        <row r="41">
          <cell r="B41" t="str">
            <v>AREA OPERATIVA COMERCIAL</v>
          </cell>
        </row>
        <row r="42">
          <cell r="B42" t="str">
            <v>CTIU</v>
          </cell>
        </row>
        <row r="43">
          <cell r="B43" t="str">
            <v>LECTURA Y REPARTICIÓN</v>
          </cell>
        </row>
        <row r="44">
          <cell r="B44" t="str">
            <v>CONTROL INSTALACIONES</v>
          </cell>
        </row>
        <row r="45">
          <cell r="B45" t="str">
            <v>GRUPO TRANSPORTE</v>
          </cell>
        </row>
        <row r="46">
          <cell r="B46" t="str">
            <v>CENTRO DE ACTIVIDAD NO EXISTE!!!</v>
          </cell>
        </row>
        <row r="47">
          <cell r="B47" t="str">
            <v>GERENCIA GENERAL</v>
          </cell>
        </row>
        <row r="48">
          <cell r="B48" t="str">
            <v>CENTRO DE ACTIVIDAD NO EXISTE!!!</v>
          </cell>
        </row>
        <row r="49">
          <cell r="B49" t="str">
            <v>GRUPO DE TRANSFORMACIÓN INTERNA</v>
          </cell>
        </row>
        <row r="50">
          <cell r="B50" t="str">
            <v>CENTRO DE ACTIVIDAD NO EXISTE!!!</v>
          </cell>
        </row>
        <row r="51">
          <cell r="B51" t="str">
            <v>DIRECCION PLANEACION</v>
          </cell>
        </row>
        <row r="52">
          <cell r="B52" t="str">
            <v>CENTRO DE ACTIVIDAD NO EXISTE!!!</v>
          </cell>
        </row>
        <row r="53">
          <cell r="B53" t="str">
            <v>UNIDAD COMUNICAC. Y REL. CORPORATIVAS</v>
          </cell>
        </row>
        <row r="54">
          <cell r="B54" t="str">
            <v>CENTRO DE ACTIVIDAD NO EXISTE!!!</v>
          </cell>
        </row>
        <row r="55">
          <cell r="B55" t="str">
            <v>GERENCIA DE AGUAS</v>
          </cell>
        </row>
        <row r="56">
          <cell r="B56" t="str">
            <v>PLAN DESARROLLO INFORMATICA . A. Y A.</v>
          </cell>
        </row>
        <row r="57">
          <cell r="B57" t="str">
            <v>PLANEACIÓN AGUAS</v>
          </cell>
        </row>
        <row r="58">
          <cell r="B58" t="str">
            <v>CENTRO DE ACTIVIDAD NO EXISTE!!!</v>
          </cell>
        </row>
        <row r="59">
          <cell r="B59" t="str">
            <v>UNIDAD CAPACITACION ACUEDUCTO Y ALCANT.</v>
          </cell>
        </row>
        <row r="60">
          <cell r="B60" t="str">
            <v>CENTRO DE ACTIVIDAD NO EXISTE!!!</v>
          </cell>
        </row>
        <row r="61">
          <cell r="B61" t="str">
            <v>SUBGERENCIA NUEVOS NEGOCIOS</v>
          </cell>
        </row>
        <row r="62">
          <cell r="B62" t="str">
            <v>CENTRO DE ACTIVIDAD NO EXISTE!!!</v>
          </cell>
        </row>
        <row r="63">
          <cell r="B63" t="str">
            <v>SUBGERENCIA ACUEDUCTO</v>
          </cell>
        </row>
        <row r="64">
          <cell r="B64" t="str">
            <v>INVESTIGACIÓN Y DESARROLLO ACUEDUCTO</v>
          </cell>
        </row>
        <row r="65">
          <cell r="B65" t="str">
            <v>CONTROL CALIDAD AGUAS</v>
          </cell>
        </row>
        <row r="66">
          <cell r="B66" t="str">
            <v>INFORMACIÓN AL CLIENTE</v>
          </cell>
        </row>
        <row r="67">
          <cell r="B67" t="str">
            <v>CENTRO DE ACTIVIDAD NO EXISTE!!!</v>
          </cell>
        </row>
        <row r="68">
          <cell r="B68" t="str">
            <v>ÁREA OPERACIÓN ACTO. SISTEMA INTERCONECTADO</v>
          </cell>
        </row>
        <row r="69">
          <cell r="B69" t="str">
            <v>DESPACHO ACUEDUCTO</v>
          </cell>
        </row>
        <row r="70">
          <cell r="B70" t="str">
            <v>OPERACIÓN, SUPERV., INSTAL. Y GESTIÓN AMBIENTAL</v>
          </cell>
        </row>
        <row r="71">
          <cell r="B71" t="str">
            <v>CENTRO DE CONTROL ACUEDUCTO</v>
          </cell>
        </row>
        <row r="72">
          <cell r="B72" t="str">
            <v>OPERACIÓN, SUPERVISIÓN, INSTALACIÓN AGUA TRATADA</v>
          </cell>
        </row>
        <row r="73">
          <cell r="B73" t="str">
            <v>ENERGÍA BOMBEOS DE CAPTACIÓN</v>
          </cell>
        </row>
        <row r="74">
          <cell r="B74" t="str">
            <v>ENERGÍA BOMBEOS DE DISTRIBUCIÓN</v>
          </cell>
        </row>
        <row r="75">
          <cell r="B75" t="str">
            <v>CENTRO DE ACTIVIDAD NO EXISTE!!!</v>
          </cell>
        </row>
        <row r="76">
          <cell r="B76" t="str">
            <v>ÁREA POTABILIZACIÓN AGUA SISTEMA INTERCONECTADO</v>
          </cell>
        </row>
        <row r="77">
          <cell r="B77" t="str">
            <v>CENTRO DE ACTIVIDAD NO EXISTE!!!</v>
          </cell>
        </row>
        <row r="78">
          <cell r="B78" t="str">
            <v>ENERGÍA PLANTAS DE TRATAMIENTO</v>
          </cell>
        </row>
        <row r="79">
          <cell r="B79" t="str">
            <v>CENTRO DE ACTIVIDAD NO EXISTE!!!</v>
          </cell>
        </row>
        <row r="80">
          <cell r="B80" t="str">
            <v>ÁREA INGENIERÍA SISTEMA INTERCONECTADO</v>
          </cell>
        </row>
        <row r="81">
          <cell r="B81" t="str">
            <v>LOGÍSTICA, PROYECTOS Y ANÁLISIS TÉCNICO</v>
          </cell>
        </row>
        <row r="82">
          <cell r="B82" t="str">
            <v>EQUIPOS ELECTROMECANICOS</v>
          </cell>
        </row>
        <row r="83">
          <cell r="B83" t="str">
            <v>OBRAS CIVILES Y CONDUCCIONES</v>
          </cell>
        </row>
        <row r="84">
          <cell r="B84" t="str">
            <v>CENTRO DE ACTIVIDAD NO EXISTE!!!</v>
          </cell>
        </row>
        <row r="85">
          <cell r="B85" t="str">
            <v>ÁREA SISTEMAS INDEPENDIENTES AGUAS</v>
          </cell>
        </row>
        <row r="86">
          <cell r="B86" t="str">
            <v>HABILITACIÓN VIVIENDA, CORREGIMIENTOS Y VEREDAS</v>
          </cell>
        </row>
        <row r="87">
          <cell r="B87" t="str">
            <v>SERVICIO DE INGENIERÍA Y LOGÍSTICA</v>
          </cell>
        </row>
        <row r="88">
          <cell r="B88" t="str">
            <v>SISTEMA CALDAS</v>
          </cell>
        </row>
        <row r="89">
          <cell r="B89" t="str">
            <v>SISTEMA BARBOSA</v>
          </cell>
        </row>
        <row r="90">
          <cell r="B90" t="str">
            <v>SISTEMA SAN ANTONIO DE PRADO</v>
          </cell>
        </row>
        <row r="91">
          <cell r="B91" t="str">
            <v>SISTEMA SAN CRISTOBAL</v>
          </cell>
        </row>
        <row r="92">
          <cell r="B92" t="str">
            <v>SISTEMA PALMITAS</v>
          </cell>
        </row>
        <row r="93">
          <cell r="B93" t="str">
            <v>CENTRO DE ACTIVIDAD NO EXISTE!!!</v>
          </cell>
        </row>
        <row r="94">
          <cell r="B94" t="str">
            <v>ÁREA DISTRIBUCIÓN ACUEDUCTO ZONA SUR</v>
          </cell>
        </row>
        <row r="95">
          <cell r="B95" t="str">
            <v>GESTIÓN PROYECTOS ACUEDUCTO ZONA SUR</v>
          </cell>
        </row>
        <row r="96">
          <cell r="B96" t="str">
            <v>GESTIÓN CLIENTES ACUEDUCTO ZONA SUR</v>
          </cell>
        </row>
        <row r="97">
          <cell r="B97" t="str">
            <v>INVESTIGACIÓN Y CONTROL PÉRDIDAS ACTO ZONA SUR</v>
          </cell>
        </row>
        <row r="98">
          <cell r="B98" t="str">
            <v>OPERACIÓN Y MTTO DISTRIBUCIÓN ACTO ZONA SUR</v>
          </cell>
        </row>
        <row r="99">
          <cell r="B99" t="str">
            <v>CENTRO DE ACTIVIDAD NO EXISTE!!!</v>
          </cell>
        </row>
        <row r="100">
          <cell r="B100" t="str">
            <v>ÁREA DISTRIBUCIÓN ACUEDUCTO ZONA NORTE</v>
          </cell>
        </row>
        <row r="101">
          <cell r="B101" t="str">
            <v>GESTIÓN PROYECTOS ACUEDUCTO ZONA NORTE</v>
          </cell>
        </row>
        <row r="102">
          <cell r="B102" t="str">
            <v>GESTIÓN CLIENTES ACUEDUCTO ZONA NORTE</v>
          </cell>
        </row>
        <row r="103">
          <cell r="B103" t="str">
            <v>INVEST. Y CONTROL PÉRDIDASACUEDUCTO ZONA NORTE</v>
          </cell>
        </row>
        <row r="104">
          <cell r="B104" t="str">
            <v>OPERACIÓN Y MTTO DISTRIBUCIÓN ACTO ZONA NORTE</v>
          </cell>
        </row>
        <row r="105">
          <cell r="B105" t="str">
            <v>CENTRO DE ACTIVIDAD NO EXISTE!!!</v>
          </cell>
        </row>
        <row r="106">
          <cell r="B106" t="str">
            <v>ÁREA DISTRIBUCIÓN ACUEDUCTO ZONA CENTRO</v>
          </cell>
        </row>
        <row r="107">
          <cell r="B107" t="str">
            <v>GESTIÓN PROYECTOS ACUEDUCTO ZONA CENTRO</v>
          </cell>
        </row>
        <row r="108">
          <cell r="B108" t="str">
            <v>GESTIÓN CLIENTES ACUEDUCTO ZONA CENTRO</v>
          </cell>
        </row>
        <row r="109">
          <cell r="B109" t="str">
            <v>INVEST. Y CONTROL PÉRDIDASACTO ZONA CENTRO</v>
          </cell>
        </row>
        <row r="110">
          <cell r="B110" t="str">
            <v>OPERACIÓN Y MTTO DISTRIBUCIÓN ACTO ZONA CENTRO</v>
          </cell>
        </row>
        <row r="111">
          <cell r="B111" t="str">
            <v>CENTRO DE ACTIVIDAD NO EXISTE!!!</v>
          </cell>
        </row>
        <row r="112">
          <cell r="B112" t="str">
            <v>MEDIDORES ZONA CENTRO</v>
          </cell>
        </row>
        <row r="113">
          <cell r="B113" t="str">
            <v>CENTRO DE ACTIVIDAD NO EXISTE!!!</v>
          </cell>
        </row>
        <row r="114">
          <cell r="B114" t="str">
            <v>SUBGERENCIA AGUAS RESIDUALES</v>
          </cell>
        </row>
        <row r="115">
          <cell r="B115" t="str">
            <v>INVESTIGACIÓN Y DESARROLLO AGUAS RESIDUALES</v>
          </cell>
        </row>
        <row r="116">
          <cell r="B116" t="str">
            <v>CENTRO DE ACTIVIDAD NO EXISTE!!!</v>
          </cell>
        </row>
        <row r="117">
          <cell r="B117" t="str">
            <v>ÁREA TRATAMIENTO AGUAS RESIDUALES</v>
          </cell>
        </row>
        <row r="118">
          <cell r="B118" t="str">
            <v>OPERACIÓN PLANTAS AGUAS RESIDUALES</v>
          </cell>
        </row>
        <row r="119">
          <cell r="B119" t="str">
            <v>INVESTIGACIÓN Y CONTROL PROCESOS</v>
          </cell>
        </row>
        <row r="120">
          <cell r="B120" t="str">
            <v>MANTENIMIENTO AGUAS RESIDUALES</v>
          </cell>
        </row>
        <row r="121">
          <cell r="B121" t="str">
            <v>PROYECTOS PLANTAS DE TRATAMIENTO</v>
          </cell>
        </row>
        <row r="122">
          <cell r="B122" t="str">
            <v>CENTRO DE ACTIVIDAD NO EXISTE!!!</v>
          </cell>
        </row>
        <row r="123">
          <cell r="B123" t="str">
            <v>ÁREA RECOLECCIÓN AGUAS RESIDUALES ZONA SUR</v>
          </cell>
        </row>
        <row r="124">
          <cell r="B124" t="str">
            <v>GESTIÓN PROYECTOS RECOLECCIÓN ZONA SUR</v>
          </cell>
        </row>
        <row r="125">
          <cell r="B125" t="str">
            <v>GESTIÓN CLIENTES RECOLECCIÓN ZONA SUR</v>
          </cell>
        </row>
        <row r="126">
          <cell r="B126" t="str">
            <v>INVESTIGACIÓN Y CONTROL RECOLECCIÓN ZONA SUR</v>
          </cell>
        </row>
        <row r="127">
          <cell r="B127" t="str">
            <v>OPERACIÓN Y MTTO RECOLECCIÓN ZONA SUR</v>
          </cell>
        </row>
        <row r="128">
          <cell r="B128" t="str">
            <v>CENTRO DE ACTIVIDAD NO EXISTE!!!</v>
          </cell>
        </row>
        <row r="129">
          <cell r="B129" t="str">
            <v>ÁREA RECOLECCIÓN AGUAS RESIDUALES ZONA NORTE</v>
          </cell>
        </row>
        <row r="130">
          <cell r="B130" t="str">
            <v>GESTIÓN PROYECTOS RECOLECCIÓN ZONA NORTE</v>
          </cell>
        </row>
        <row r="131">
          <cell r="B131" t="str">
            <v>GESTIÓN CLIENTES RECOLECCIÓN ZONA NORTE</v>
          </cell>
        </row>
        <row r="132">
          <cell r="B132" t="str">
            <v>INVESTIGACIÓN Y CONTROL RECOLECCIÓN ZONA NORTE</v>
          </cell>
        </row>
        <row r="133">
          <cell r="B133" t="str">
            <v>OPERACIÓN Y MTTO RECOLECCIÓN ZONA NORTE</v>
          </cell>
        </row>
        <row r="134">
          <cell r="B134" t="str">
            <v>CENTRO DE ACTIVIDAD NO EXISTE!!!</v>
          </cell>
        </row>
        <row r="135">
          <cell r="B135" t="str">
            <v>ÁREA RECOLECCIÓN AGUAS RESIDUALES ZONA CENTRO</v>
          </cell>
        </row>
        <row r="136">
          <cell r="B136" t="str">
            <v>GESTIÓN PROYECTOS RECOLECCIÓN ZONA CENTRO</v>
          </cell>
        </row>
        <row r="137">
          <cell r="B137" t="str">
            <v>GESTIÓN CLIENTES RECOLECCIÓN ZONA CENTRO</v>
          </cell>
        </row>
        <row r="138">
          <cell r="B138" t="str">
            <v>INVESTIGACIÓN Y CONTROL RECOLECCIÓN ZONA CENTRO</v>
          </cell>
        </row>
        <row r="139">
          <cell r="B139" t="str">
            <v>OPERACIÓN Y MTTO RECOLECCIÓN ZONA CENTRO</v>
          </cell>
        </row>
        <row r="140">
          <cell r="B140" t="str">
            <v>PAVIMENTOS</v>
          </cell>
        </row>
        <row r="141">
          <cell r="B141" t="str">
            <v>CENTRO DE ACTIVIDAD NO EXISTE!!!</v>
          </cell>
        </row>
        <row r="142">
          <cell r="B142" t="str">
            <v>SUBGERENCIA DE ADMON Y FINANZAS AGUAS</v>
          </cell>
        </row>
        <row r="143">
          <cell r="B143" t="str">
            <v>CENTRO DE ACTIVIDAD NO EXISTE!!!</v>
          </cell>
        </row>
        <row r="144">
          <cell r="B144" t="str">
            <v>ÁREA FINANZAS AGUAS</v>
          </cell>
        </row>
        <row r="145">
          <cell r="B145" t="str">
            <v>CENTRO DE ACTIVIDAD NO EXISTE!!!</v>
          </cell>
        </row>
        <row r="146">
          <cell r="B146" t="str">
            <v>ÁREA GESTIÓN ORGANIZACIONAL AGUAS</v>
          </cell>
        </row>
        <row r="147">
          <cell r="B147" t="str">
            <v>CAPACITACIÓN AGUAS</v>
          </cell>
        </row>
        <row r="148">
          <cell r="B148" t="str">
            <v>CENTRO DE ACTIVIDAD NO EXISTE!!!</v>
          </cell>
        </row>
        <row r="149">
          <cell r="B149" t="str">
            <v>ÁREA INFORMÁTICA AGUAS</v>
          </cell>
        </row>
        <row r="150">
          <cell r="B150" t="str">
            <v>CENTRO DE ACTIVIDAD NO EXISTE!!!</v>
          </cell>
        </row>
        <row r="151">
          <cell r="B151" t="str">
            <v>GERENCIA GENERACIÓN ENERGÍA</v>
          </cell>
        </row>
        <row r="152">
          <cell r="B152" t="str">
            <v>CENTRO DE ACTIVIDAD NO EXISTE!!!</v>
          </cell>
        </row>
        <row r="153">
          <cell r="B153" t="str">
            <v>SUBGERENCIA PLANEACIÓN GENERACIÓN</v>
          </cell>
        </row>
        <row r="154">
          <cell r="B154" t="str">
            <v>CENTRO DE ACTIVIDAD NO EXISTE!!!</v>
          </cell>
        </row>
        <row r="155">
          <cell r="B155" t="str">
            <v>EST.Y RESCATE ARQUEOLOGICO</v>
          </cell>
        </row>
        <row r="156">
          <cell r="B156" t="str">
            <v>ESTUDIOS SOCIOECONOMICOS</v>
          </cell>
        </row>
        <row r="157">
          <cell r="B157" t="str">
            <v>ESTUDIO PLANTA TERMICA</v>
          </cell>
        </row>
        <row r="158">
          <cell r="B158" t="str">
            <v>CENTRO DE ACTIVIDAD NO EXISTE!!!</v>
          </cell>
        </row>
        <row r="159">
          <cell r="B159" t="str">
            <v>ESTUDIOS EMPRESARIALES</v>
          </cell>
        </row>
        <row r="160">
          <cell r="B160" t="str">
            <v>ESTUDIOS NUEVOS NEGOCIOS</v>
          </cell>
        </row>
        <row r="161">
          <cell r="B161" t="str">
            <v>CENTRO DE ACTIVIDAD NO EXISTE!!!</v>
          </cell>
        </row>
        <row r="162">
          <cell r="B162" t="str">
            <v>ESTUDIOS TERMO CESAR</v>
          </cell>
        </row>
        <row r="163">
          <cell r="B163" t="str">
            <v>CENTRO DE ACTIVIDAD NO EXISTE!!!</v>
          </cell>
        </row>
        <row r="164">
          <cell r="B164" t="str">
            <v>ESTUDIOS RIO SAMANA NORTE</v>
          </cell>
        </row>
        <row r="165">
          <cell r="B165" t="str">
            <v>ESTUDIOS SAN BARTOLOME</v>
          </cell>
        </row>
        <row r="166">
          <cell r="B166" t="str">
            <v>ESTUDIOS SAN ANDRES</v>
          </cell>
        </row>
        <row r="167">
          <cell r="B167" t="str">
            <v>CENTRO DE ACTIVIDAD NO EXISTE!!!</v>
          </cell>
        </row>
        <row r="168">
          <cell r="B168" t="str">
            <v>FACTIBILIDAD PENDERISCO MURRI</v>
          </cell>
        </row>
        <row r="169">
          <cell r="B169" t="str">
            <v>PREFACTIBILIDAD SAN JORGE</v>
          </cell>
        </row>
        <row r="170">
          <cell r="B170" t="str">
            <v>CENTRO DE ACTIVIDAD NO EXISTE!!!</v>
          </cell>
        </row>
        <row r="171">
          <cell r="B171" t="str">
            <v>FACTIBILIDAD HONDA Y OVEJAS</v>
          </cell>
        </row>
        <row r="172">
          <cell r="B172" t="str">
            <v>GASTOS FINANCIEROS NECHI</v>
          </cell>
        </row>
        <row r="173">
          <cell r="B173" t="str">
            <v>GASTOS FINANCIEROS PENDERISCO-MURRI</v>
          </cell>
        </row>
        <row r="174">
          <cell r="B174" t="str">
            <v>EST. OPTIMIZAC. SIST. GUADALUPE</v>
          </cell>
        </row>
        <row r="175">
          <cell r="B175" t="str">
            <v>EST. ISA COLCIENCIAS</v>
          </cell>
        </row>
        <row r="176">
          <cell r="B176" t="str">
            <v>GASTOS FINANCIEROS RIACHON</v>
          </cell>
        </row>
        <row r="177">
          <cell r="B177" t="str">
            <v>ESTUDIOS RIO ARMA</v>
          </cell>
        </row>
        <row r="178">
          <cell r="B178" t="str">
            <v>ESTUDIOS FACTIBIL RIACHON</v>
          </cell>
        </row>
        <row r="179">
          <cell r="B179" t="str">
            <v>LEVANTAMIENTO AEROFOTOGRAMETRICO</v>
          </cell>
        </row>
        <row r="180">
          <cell r="B180" t="str">
            <v>ESTUDIO FACTIBILIDAD GUAICO</v>
          </cell>
        </row>
        <row r="181">
          <cell r="B181" t="str">
            <v>ESTUDIO FACTIBILIDAD NECHI</v>
          </cell>
        </row>
        <row r="182">
          <cell r="B182" t="str">
            <v>PREFACTIBILIDAD PENDERISCO MURRI</v>
          </cell>
        </row>
        <row r="183">
          <cell r="B183" t="str">
            <v>ESTUDIOS VARIOS DE ORDENACIÓN</v>
          </cell>
        </row>
        <row r="184">
          <cell r="B184" t="str">
            <v>QUEBRADA HONDA Y OVEJAS</v>
          </cell>
        </row>
        <row r="185">
          <cell r="B185" t="str">
            <v>CENTRO DE ACTIVIDAD NO EXISTE!!!</v>
          </cell>
        </row>
        <row r="186">
          <cell r="B186" t="str">
            <v>ESTUDIOS ERMITANO</v>
          </cell>
        </row>
        <row r="187">
          <cell r="B187" t="str">
            <v>CENTRO DE ACTIVIDAD NO EXISTE!!!</v>
          </cell>
        </row>
        <row r="188">
          <cell r="B188" t="str">
            <v>ESTUDIOS PORCE III</v>
          </cell>
        </row>
        <row r="189">
          <cell r="B189" t="str">
            <v>CENTRO DE ACTIVIDAD NO EXISTE!!!</v>
          </cell>
        </row>
        <row r="190">
          <cell r="B190" t="str">
            <v>ESTUDIOS DE FACTIBILIDAD</v>
          </cell>
        </row>
        <row r="191">
          <cell r="B191" t="str">
            <v>CENTRO DE ACTIVIDAD NO EXISTE!!!</v>
          </cell>
        </row>
        <row r="192">
          <cell r="B192" t="str">
            <v>AJ POR INFL ESTUDIOS</v>
          </cell>
        </row>
        <row r="193">
          <cell r="B193" t="str">
            <v>AJ POR INFL ESTUDIOS</v>
          </cell>
        </row>
        <row r="194">
          <cell r="B194" t="str">
            <v>AJ POR INFL ESTUDIOS</v>
          </cell>
        </row>
        <row r="195">
          <cell r="B195" t="str">
            <v>AJ POR INFL ESTUDIOS</v>
          </cell>
        </row>
        <row r="196">
          <cell r="B196" t="str">
            <v>CENTRO DE ACTIVIDAD NO EXISTE!!!</v>
          </cell>
        </row>
        <row r="197">
          <cell r="B197" t="str">
            <v>SUBGERENCIA TRANSACCIONES ENERGÍA</v>
          </cell>
        </row>
        <row r="198">
          <cell r="B198" t="str">
            <v>CENTRO DE ACTIVIDAD NO EXISTE!!!</v>
          </cell>
        </row>
        <row r="199">
          <cell r="B199" t="str">
            <v>ÁREA GESTIÓN LARGO PLAZO</v>
          </cell>
        </row>
        <row r="200">
          <cell r="B200" t="str">
            <v>CENTRO DE ACTIVIDAD NO EXISTE!!!</v>
          </cell>
        </row>
        <row r="201">
          <cell r="B201" t="str">
            <v>ÁREA GESTIÓN BOLSA ENERGÍA</v>
          </cell>
        </row>
        <row r="202">
          <cell r="B202" t="str">
            <v>CENTRO DE ACTIVIDAD NO EXISTE!!!</v>
          </cell>
        </row>
        <row r="203">
          <cell r="B203" t="str">
            <v>ÁREA PROYECTO PORCE II</v>
          </cell>
        </row>
        <row r="204">
          <cell r="B204" t="str">
            <v>CENTRO DE ACTIVIDAD NO EXISTE!!!</v>
          </cell>
        </row>
        <row r="205">
          <cell r="B205" t="str">
            <v>EQUIPOS PORCE II</v>
          </cell>
        </row>
        <row r="206">
          <cell r="B206" t="str">
            <v>CENTRO DE ACTIVIDAD NO EXISTE!!!</v>
          </cell>
        </row>
        <row r="207">
          <cell r="B207" t="str">
            <v>OBRAS CIVILES PORCE II</v>
          </cell>
        </row>
        <row r="208">
          <cell r="B208" t="str">
            <v>CENTRO DE ACTIVIDAD NO EXISTE!!!</v>
          </cell>
        </row>
        <row r="209">
          <cell r="B209" t="str">
            <v>SERVICIOS GENERALES PORCE II</v>
          </cell>
        </row>
        <row r="210">
          <cell r="B210" t="str">
            <v>CENTRO DE ACTIVIDAD NO EXISTE!!!</v>
          </cell>
        </row>
        <row r="211">
          <cell r="B211" t="str">
            <v>GESTIÓN AMBIENTAL PORCE II</v>
          </cell>
        </row>
        <row r="212">
          <cell r="B212" t="str">
            <v>CENTRO DE ACTIVIDAD NO EXISTE!!!</v>
          </cell>
        </row>
        <row r="213">
          <cell r="B213" t="str">
            <v>SUBGERENCIA DE PROYECTOS</v>
          </cell>
        </row>
        <row r="214">
          <cell r="B214" t="str">
            <v>CENTRO DE ACTIVIDAD NO EXISTE!!!</v>
          </cell>
        </row>
        <row r="215">
          <cell r="B215" t="str">
            <v>ÁREA PROYECTOS</v>
          </cell>
        </row>
        <row r="216">
          <cell r="B216" t="str">
            <v>MINICENTRALES DE GENERACIÓN</v>
          </cell>
        </row>
        <row r="217">
          <cell r="B217" t="str">
            <v>CICLO COMBINADO LA SIERRA</v>
          </cell>
        </row>
        <row r="218">
          <cell r="B218" t="str">
            <v>CENTRO DE ACTIVIDAD NO EXISTE!!!</v>
          </cell>
        </row>
        <row r="219">
          <cell r="B219" t="str">
            <v>ÁREA PROGRAMACIÓN Y CONTROL</v>
          </cell>
        </row>
        <row r="220">
          <cell r="B220" t="str">
            <v>CENTRO DE ACTIVIDAD NO EXISTE!!!</v>
          </cell>
        </row>
        <row r="221">
          <cell r="B221" t="str">
            <v>SUBGERENCIA OPERACIÓN GENERACIÓN</v>
          </cell>
        </row>
        <row r="222">
          <cell r="B222" t="str">
            <v>CENTRO DE ACTIVIDAD NO EXISTE!!!</v>
          </cell>
        </row>
        <row r="223">
          <cell r="B223" t="str">
            <v>CENTRO DE CONTROL GENERACIÓN</v>
          </cell>
        </row>
        <row r="224">
          <cell r="B224" t="str">
            <v>CENTRO DE ACTIVIDAD NO EXISTE!!!</v>
          </cell>
        </row>
        <row r="225">
          <cell r="B225" t="str">
            <v>ÁREA METROPOLITANA</v>
          </cell>
        </row>
        <row r="226">
          <cell r="B226" t="str">
            <v>OPERACIÓN ÁREA METROPOLITANA</v>
          </cell>
        </row>
        <row r="227">
          <cell r="B227" t="str">
            <v>CENTRO DE ACTIVIDAD NO EXISTE!!!</v>
          </cell>
        </row>
        <row r="228">
          <cell r="B228" t="str">
            <v>MANTENIMIENTO ÁREA METROPOLITANA</v>
          </cell>
        </row>
        <row r="229">
          <cell r="B229" t="str">
            <v>CENTRO DE ACTIVIDAD NO EXISTE!!!</v>
          </cell>
        </row>
        <row r="230">
          <cell r="B230" t="str">
            <v>SERVICIOS DE APOYO ÁREA METROPOLITANA</v>
          </cell>
        </row>
        <row r="231">
          <cell r="B231" t="str">
            <v>CENTRO DE ACTIVIDAD NO EXISTE!!!</v>
          </cell>
        </row>
        <row r="232">
          <cell r="B232" t="str">
            <v>ÁREA GUATAPÉ</v>
          </cell>
        </row>
        <row r="233">
          <cell r="B233" t="str">
            <v>OPERACION GUATAPÉ</v>
          </cell>
        </row>
        <row r="234">
          <cell r="B234" t="str">
            <v>CENTRO DE ACTIVIDAD NO EXISTE!!!</v>
          </cell>
        </row>
        <row r="235">
          <cell r="B235" t="str">
            <v>SERVICIOS DE APOYO GUATAPÉ</v>
          </cell>
        </row>
        <row r="236">
          <cell r="B236" t="str">
            <v>CENTRO DE ACTIVIDAD NO EXISTE!!!</v>
          </cell>
        </row>
        <row r="237">
          <cell r="B237" t="str">
            <v>MANTENIMIENTO ÁREA GUATAPÉ</v>
          </cell>
        </row>
        <row r="238">
          <cell r="B238" t="str">
            <v>CENTRO DE ACTIVIDAD NO EXISTE!!!</v>
          </cell>
        </row>
        <row r="239">
          <cell r="B239" t="str">
            <v>ÁREA INGENIERÍA</v>
          </cell>
        </row>
        <row r="240">
          <cell r="B240" t="str">
            <v>CENTRO DE ACTIVIDAD NO EXISTE!!!</v>
          </cell>
        </row>
        <row r="241">
          <cell r="B241" t="str">
            <v>CONTRATACIONES</v>
          </cell>
        </row>
        <row r="242">
          <cell r="B242" t="str">
            <v>CENTRO DE ACTIVIDAD NO EXISTE!!!</v>
          </cell>
        </row>
        <row r="243">
          <cell r="B243" t="str">
            <v>ADMINISTRACIÓN DEL MANTTO</v>
          </cell>
        </row>
        <row r="244">
          <cell r="B244" t="str">
            <v>CENTRO DE ACTIVIDAD NO EXISTE!!!</v>
          </cell>
        </row>
        <row r="245">
          <cell r="B245" t="str">
            <v>ANÁLISIS TÉCNICO</v>
          </cell>
        </row>
        <row r="246">
          <cell r="B246" t="str">
            <v>CENTRO DE ACTIVIDAD NO EXISTE!!!</v>
          </cell>
        </row>
        <row r="247">
          <cell r="B247" t="str">
            <v>PROYECTOS ESPECIALES</v>
          </cell>
        </row>
        <row r="248">
          <cell r="B248" t="str">
            <v>CENTRO DE ACTIVIDAD NO EXISTE!!!</v>
          </cell>
        </row>
        <row r="249">
          <cell r="B249" t="str">
            <v>CENTRAL TASAJERA</v>
          </cell>
        </row>
        <row r="250">
          <cell r="B250" t="str">
            <v>CENTRAL RIOGRANDE I</v>
          </cell>
        </row>
        <row r="251">
          <cell r="B251" t="str">
            <v>CENTRAL NIQUIA</v>
          </cell>
        </row>
        <row r="252">
          <cell r="B252" t="str">
            <v>CENTRO DE ACTIVIDAD NO EXISTE!!!</v>
          </cell>
        </row>
        <row r="253">
          <cell r="B253" t="str">
            <v>CENTRAL GUATAPÉ</v>
          </cell>
        </row>
        <row r="254">
          <cell r="B254" t="str">
            <v>CENTRAL PLAYAS</v>
          </cell>
        </row>
        <row r="255">
          <cell r="B255" t="str">
            <v>CENTRO DE ACTIVIDAD NO EXISTE!!!</v>
          </cell>
        </row>
        <row r="256">
          <cell r="B256" t="str">
            <v>TRONERAS</v>
          </cell>
        </row>
        <row r="257">
          <cell r="B257" t="str">
            <v>GUADALUPE III</v>
          </cell>
        </row>
        <row r="258">
          <cell r="B258" t="str">
            <v>GUADALUPE IV</v>
          </cell>
        </row>
        <row r="259">
          <cell r="B259" t="str">
            <v>MINICENTRALES PAJARITO Y DOLORES</v>
          </cell>
        </row>
        <row r="260">
          <cell r="B260" t="str">
            <v>PORCE II FUTURO</v>
          </cell>
        </row>
        <row r="261">
          <cell r="B261" t="str">
            <v>CENTRO DE ACTIVIDAD NO EXISTE!!!</v>
          </cell>
        </row>
        <row r="262">
          <cell r="B262" t="str">
            <v>ÁREA GUADALUPE</v>
          </cell>
        </row>
        <row r="263">
          <cell r="B263" t="str">
            <v>OPERACION ÁREA GUADALUPE</v>
          </cell>
        </row>
        <row r="264">
          <cell r="B264" t="str">
            <v>MANTENIMIENTO ÁREA GUADALUPE</v>
          </cell>
        </row>
        <row r="265">
          <cell r="B265" t="str">
            <v>SERVICIOS DE APOYO ÁREA GUADALUPE</v>
          </cell>
        </row>
        <row r="266">
          <cell r="B266" t="str">
            <v>CENTRO DE ACTIVIDAD NO EXISTE!!!</v>
          </cell>
        </row>
        <row r="267">
          <cell r="B267" t="str">
            <v>ÁREA LA SIERRA</v>
          </cell>
        </row>
        <row r="268">
          <cell r="B268" t="str">
            <v>CENTRO DE ACTIVIDAD NO EXISTE!!!</v>
          </cell>
        </row>
        <row r="269">
          <cell r="B269" t="str">
            <v>SUBGERENCIA AMBIENTAL</v>
          </cell>
        </row>
        <row r="270">
          <cell r="B270" t="str">
            <v>COORDINACIÓN AMBIENTAL</v>
          </cell>
        </row>
        <row r="271">
          <cell r="B271" t="str">
            <v>CENTRO DE ACTIVIDAD NO EXISTE!!!</v>
          </cell>
        </row>
        <row r="272">
          <cell r="B272" t="str">
            <v>GESTIÓN SOCIAL PORCE II</v>
          </cell>
        </row>
        <row r="273">
          <cell r="B273" t="str">
            <v>CENTRO DE ACTIVIDAD NO EXISTE!!!</v>
          </cell>
        </row>
        <row r="274">
          <cell r="B274" t="str">
            <v>ÁREA HIDROMETRIA E INSTRUMENTACIÓN</v>
          </cell>
        </row>
        <row r="275">
          <cell r="B275" t="str">
            <v>CENTRO DE ACTIVIDAD NO EXISTE!!!</v>
          </cell>
        </row>
        <row r="276">
          <cell r="B276" t="str">
            <v>INVERSIÓN HIDROMETRIA INSTRUM.</v>
          </cell>
        </row>
        <row r="277">
          <cell r="B277" t="str">
            <v>CENTRO DE ACTIVIDAD NO EXISTE!!!</v>
          </cell>
        </row>
        <row r="278">
          <cell r="B278" t="str">
            <v>ÁREA DE GESTIÓN AMBIENTAL</v>
          </cell>
        </row>
        <row r="279">
          <cell r="B279" t="str">
            <v>INVERSIONES AMBIENTALES</v>
          </cell>
        </row>
        <row r="280">
          <cell r="B280" t="str">
            <v>CENTRO DE ACTIVIDAD NO EXISTE!!!</v>
          </cell>
        </row>
        <row r="281">
          <cell r="B281" t="str">
            <v>ANTICIPOS OTROS PROGRAMAS DE GENERACION</v>
          </cell>
        </row>
        <row r="282">
          <cell r="B282" t="str">
            <v>CENTRO DE ACTIVIDAD NO EXISTE!!!</v>
          </cell>
        </row>
        <row r="283">
          <cell r="B283" t="str">
            <v>DEPTO MERCADEO</v>
          </cell>
        </row>
        <row r="284">
          <cell r="B284" t="str">
            <v>CENTRO DE ACTIVIDAD NO EXISTE!!!</v>
          </cell>
        </row>
        <row r="285">
          <cell r="B285" t="str">
            <v>SUBGERENCIA DE ADMON Y FINANZAS</v>
          </cell>
        </row>
        <row r="286">
          <cell r="B286" t="str">
            <v>CENTRO DE ACTIVIDAD NO EXISTE!!!</v>
          </cell>
        </row>
        <row r="287">
          <cell r="B287" t="str">
            <v>ÁREA DE FINANZAS GENERACIÓN</v>
          </cell>
        </row>
        <row r="288">
          <cell r="B288" t="str">
            <v>CENTRO DE ACTIVIDAD NO EXISTE!!!</v>
          </cell>
        </row>
        <row r="289">
          <cell r="B289" t="str">
            <v>ÁREA GESTIÓN ORGANIZACIONAL GENERACIÓN</v>
          </cell>
        </row>
        <row r="290">
          <cell r="B290" t="str">
            <v>CAPACITACIÓN GENERACIÓN ENERGÍA</v>
          </cell>
        </row>
        <row r="291">
          <cell r="B291" t="str">
            <v>CENTRO DE ACTIVIDAD NO EXISTE!!!</v>
          </cell>
        </row>
        <row r="292">
          <cell r="B292" t="str">
            <v>ÁREA DE INFORMÁTICA GENERACIÓN</v>
          </cell>
        </row>
        <row r="293">
          <cell r="B293" t="str">
            <v>CENTRO DE ACTIVIDAD NO EXISTE!!!</v>
          </cell>
        </row>
        <row r="294">
          <cell r="B294" t="str">
            <v>GERENCIA DE TELECOMUNICACIONES</v>
          </cell>
        </row>
        <row r="295">
          <cell r="B295" t="str">
            <v>GRUPO PROYECTOS TELECOMUNICACIONES</v>
          </cell>
        </row>
        <row r="296">
          <cell r="B296" t="str">
            <v>PROYECTO BOGOTA</v>
          </cell>
        </row>
        <row r="297">
          <cell r="B297" t="str">
            <v>CENTRO DE ACTIVIDAD NO EXISTE!!!</v>
          </cell>
        </row>
        <row r="298">
          <cell r="B298" t="str">
            <v>PLANEACION TELECOMUNICACIONES</v>
          </cell>
        </row>
        <row r="299">
          <cell r="B299" t="str">
            <v>SUBGERENCIA NUEVOS NEGOCIOS TELECOMUNICACIONES</v>
          </cell>
        </row>
        <row r="300">
          <cell r="B300" t="str">
            <v>CENTRO DE ACTIVIDAD NO EXISTE!!!</v>
          </cell>
        </row>
        <row r="301">
          <cell r="B301" t="str">
            <v>UNIDAD CAPACITACION TELECOMUNICACIONES</v>
          </cell>
        </row>
        <row r="302">
          <cell r="B302" t="str">
            <v>CULTURA DEL SERVICIO</v>
          </cell>
        </row>
        <row r="303">
          <cell r="B303" t="str">
            <v>CENTRO DE ACTIVIDAD NO EXISTE!!!</v>
          </cell>
        </row>
        <row r="304">
          <cell r="B304" t="str">
            <v>ESTUDIOS PARA DIF. PLAN MERCADEO</v>
          </cell>
        </row>
        <row r="305">
          <cell r="B305" t="str">
            <v>ESTUDIO VR AGREGADO TELEMATICA</v>
          </cell>
        </row>
        <row r="306">
          <cell r="B306" t="str">
            <v>ESTUDIO PROYECTO SATELITAL SIMON BOLIVAR</v>
          </cell>
        </row>
        <row r="307">
          <cell r="B307" t="str">
            <v>TELEFONIA OTRAS CIUDADES</v>
          </cell>
        </row>
        <row r="308">
          <cell r="B308" t="str">
            <v>VALORACION EMPRESA TELS. BUCARAMANGA</v>
          </cell>
        </row>
        <row r="309">
          <cell r="B309" t="str">
            <v>CENTRO DE ACTIVIDAD NO EXISTE!!!</v>
          </cell>
        </row>
        <row r="310">
          <cell r="B310" t="str">
            <v>SECCION CLIENTES</v>
          </cell>
        </row>
        <row r="311">
          <cell r="B311" t="str">
            <v>CENTRO DE ACTIVIDAD NO EXISTE!!!</v>
          </cell>
        </row>
        <row r="312">
          <cell r="B312" t="str">
            <v>SUBGERENCIA OPERATIVA TELECOMUNICACIONES</v>
          </cell>
        </row>
        <row r="313">
          <cell r="B313" t="str">
            <v>GESTIÓN DAÑOS</v>
          </cell>
        </row>
        <row r="314">
          <cell r="B314" t="str">
            <v>CENTRO DE ACTIVIDAD NO EXISTE!!!</v>
          </cell>
        </row>
        <row r="315">
          <cell r="B315" t="str">
            <v>ÁREA TELÉFONOS PÚBLICOS</v>
          </cell>
        </row>
        <row r="316">
          <cell r="B316" t="str">
            <v>LABORATORIO</v>
          </cell>
        </row>
        <row r="317">
          <cell r="B317" t="str">
            <v>GESTIÓN</v>
          </cell>
        </row>
        <row r="318">
          <cell r="B318" t="str">
            <v>CENTRO DE ACTIVIDAD NO EXISTE!!!</v>
          </cell>
        </row>
        <row r="319">
          <cell r="B319" t="str">
            <v>ÁREA RED DE DATOS</v>
          </cell>
        </row>
        <row r="320">
          <cell r="B320" t="str">
            <v>GESTIÓN DATOS</v>
          </cell>
        </row>
        <row r="321">
          <cell r="B321" t="str">
            <v>MULTINET</v>
          </cell>
        </row>
        <row r="322">
          <cell r="B322" t="str">
            <v>CENTRO DE ACTIVIDAD NO EXISTE!!!</v>
          </cell>
        </row>
        <row r="323">
          <cell r="B323" t="str">
            <v>ÁREA OPERATIVA ORIENTE</v>
          </cell>
        </row>
        <row r="324">
          <cell r="B324" t="str">
            <v>ACCESO</v>
          </cell>
        </row>
        <row r="325">
          <cell r="B325" t="str">
            <v>NODOS E INTERCONEXIÓN</v>
          </cell>
        </row>
        <row r="326">
          <cell r="B326" t="str">
            <v>PROYECTOS ESPECIALES</v>
          </cell>
        </row>
        <row r="327">
          <cell r="B327" t="str">
            <v>CENTRO DE ACTIVIDAD NO EXISTE!!!</v>
          </cell>
        </row>
        <row r="328">
          <cell r="B328" t="str">
            <v>ÁREA OPERATIVA NORTE</v>
          </cell>
        </row>
        <row r="329">
          <cell r="B329" t="str">
            <v>ACCESO SUBZONA 1</v>
          </cell>
        </row>
        <row r="330">
          <cell r="B330" t="str">
            <v>ACCESO SUBZONA 2</v>
          </cell>
        </row>
        <row r="331">
          <cell r="B331" t="str">
            <v>ACCESO SUBZONA 3</v>
          </cell>
        </row>
        <row r="332">
          <cell r="B332" t="str">
            <v xml:space="preserve">NODOS </v>
          </cell>
        </row>
        <row r="333">
          <cell r="B333" t="str">
            <v>CENTRO DE ACTIVIDAD NO EXISTE!!!</v>
          </cell>
        </row>
        <row r="334">
          <cell r="B334" t="str">
            <v>ÁREA OPERATIVA SUR</v>
          </cell>
        </row>
        <row r="335">
          <cell r="B335" t="str">
            <v>ACCESO SUBZONA 1</v>
          </cell>
        </row>
        <row r="336">
          <cell r="B336" t="str">
            <v>ACCESO SUBZONA 2</v>
          </cell>
        </row>
        <row r="337">
          <cell r="B337" t="str">
            <v>NODOS</v>
          </cell>
        </row>
        <row r="338">
          <cell r="B338" t="str">
            <v>CENTRO DE ACTIVIDAD NO EXISTE!!!</v>
          </cell>
        </row>
        <row r="339">
          <cell r="B339" t="str">
            <v>ÁREA SOPORTE OPERATIVO</v>
          </cell>
        </row>
        <row r="340">
          <cell r="B340" t="str">
            <v>INTERCONEXIÓN</v>
          </cell>
        </row>
        <row r="341">
          <cell r="B341" t="str">
            <v>CENTRO DE ACTIVIDAD NO EXISTE!!!</v>
          </cell>
        </row>
        <row r="342">
          <cell r="B342" t="str">
            <v>BUSCAPERSONAS</v>
          </cell>
        </row>
        <row r="343">
          <cell r="B343" t="str">
            <v>TRUNKING</v>
          </cell>
        </row>
        <row r="344">
          <cell r="B344" t="str">
            <v>INALAMBRICOS</v>
          </cell>
        </row>
        <row r="345">
          <cell r="B345" t="str">
            <v>AIRE ACONDICIONADO</v>
          </cell>
        </row>
        <row r="346">
          <cell r="B346" t="str">
            <v>ENERGÍA</v>
          </cell>
        </row>
        <row r="347">
          <cell r="B347" t="str">
            <v>CENTRO DE ACTIVIDAD NO EXISTE!!!</v>
          </cell>
        </row>
        <row r="348">
          <cell r="B348" t="str">
            <v>SUBGERENCIA TÉCNICA TELECOMUNICACIONES</v>
          </cell>
        </row>
        <row r="349">
          <cell r="B349" t="str">
            <v>NORMAS Y HOMOLOGACIÓN</v>
          </cell>
        </row>
        <row r="350">
          <cell r="B350" t="str">
            <v>CENTRO DE ACTIVIDAD NO EXISTE!!!</v>
          </cell>
        </row>
        <row r="351">
          <cell r="B351" t="str">
            <v>ÁREA INGENIERÍA DE PRODUCTOS</v>
          </cell>
        </row>
        <row r="352">
          <cell r="B352" t="str">
            <v>CENTRO DE ACTIVIDAD NO EXISTE!!!</v>
          </cell>
        </row>
        <row r="353">
          <cell r="B353" t="str">
            <v>PLATAFORMAS NAP OPERACIÓN</v>
          </cell>
        </row>
        <row r="354">
          <cell r="B354" t="str">
            <v>INTERNET DESARROLLO</v>
          </cell>
        </row>
        <row r="355">
          <cell r="B355" t="str">
            <v>INTERNET OPERACIÓN</v>
          </cell>
        </row>
        <row r="356">
          <cell r="B356" t="str">
            <v>RED INTELIGENTE DESARROLLO</v>
          </cell>
        </row>
        <row r="357">
          <cell r="B357" t="str">
            <v>RED INTELIGENTE OPERACIÓN</v>
          </cell>
        </row>
        <row r="358">
          <cell r="B358" t="str">
            <v>CENTRO DE ACTIVIDAD NO EXISTE!!!</v>
          </cell>
        </row>
        <row r="359">
          <cell r="B359" t="str">
            <v>ÁREA INGENIERÍA NODOS E INTERCONEXIÓN</v>
          </cell>
        </row>
        <row r="360">
          <cell r="B360" t="str">
            <v>INTERCONEXIÓN</v>
          </cell>
        </row>
        <row r="361">
          <cell r="B361" t="str">
            <v>NODOS</v>
          </cell>
        </row>
        <row r="362">
          <cell r="B362" t="str">
            <v>CENTRO DE ACTIVIDAD NO EXISTE!!!</v>
          </cell>
        </row>
        <row r="363">
          <cell r="B363" t="str">
            <v>ÁREA ASIGNACIONES</v>
          </cell>
        </row>
        <row r="364">
          <cell r="B364" t="str">
            <v>CENTRO DE ACTIVIDAD NO EXISTE!!!</v>
          </cell>
        </row>
        <row r="365">
          <cell r="B365" t="str">
            <v>ÁREA PROYECTOS ESPECIALES</v>
          </cell>
        </row>
        <row r="366">
          <cell r="B366" t="str">
            <v>ENTIDADES OFICIALES</v>
          </cell>
        </row>
        <row r="367">
          <cell r="B367" t="str">
            <v>EDIFICIOS Y URBANIZACIONES</v>
          </cell>
        </row>
        <row r="368">
          <cell r="B368" t="str">
            <v>CENTRO DE ACTIVIDAD NO EXISTE!!!</v>
          </cell>
        </row>
        <row r="369">
          <cell r="B369" t="str">
            <v>ÁREA CONTRATACIONES</v>
          </cell>
        </row>
        <row r="370">
          <cell r="B370" t="str">
            <v>CENTRO DE ACTIVIDAD NO EXISTE!!!</v>
          </cell>
        </row>
        <row r="371">
          <cell r="B371" t="str">
            <v>ÁREA INGENIERÍA ACCESO</v>
          </cell>
        </row>
        <row r="372">
          <cell r="B372" t="str">
            <v>RED ZONA 1</v>
          </cell>
        </row>
        <row r="373">
          <cell r="B373" t="str">
            <v>RED ZONA 2</v>
          </cell>
        </row>
        <row r="374">
          <cell r="B374" t="str">
            <v>BANDA ANCHA DESARROLLO</v>
          </cell>
        </row>
        <row r="375">
          <cell r="B375" t="str">
            <v>BANDA ANCHA OPERACIÓN</v>
          </cell>
        </row>
        <row r="376">
          <cell r="B376" t="str">
            <v>CENTRO DE ACTIVIDAD NO EXISTE!!!</v>
          </cell>
        </row>
        <row r="377">
          <cell r="B377" t="str">
            <v>SUBGERENCIA ADMON Y FINANZAS TELECOMUNICACIONES</v>
          </cell>
        </row>
        <row r="378">
          <cell r="B378" t="str">
            <v>CENTRO DE ACTIVIDAD NO EXISTE!!!</v>
          </cell>
        </row>
        <row r="379">
          <cell r="B379" t="str">
            <v>ÁREA FINANZAS TELECOMUNICACIONES</v>
          </cell>
        </row>
        <row r="380">
          <cell r="B380" t="str">
            <v>CENTRO DE ACTIVIDAD NO EXISTE!!!</v>
          </cell>
        </row>
        <row r="381">
          <cell r="B381" t="str">
            <v>ÁREA GESTIÓN ORGANIZACIONAL TELECOMUNIC.</v>
          </cell>
        </row>
        <row r="382">
          <cell r="B382" t="str">
            <v>GESTIÓN HUMANA TELECOMUNICACIONES</v>
          </cell>
        </row>
        <row r="383">
          <cell r="B383" t="str">
            <v>CENTRO DE ACTIVIDAD NO EXISTE!!!</v>
          </cell>
        </row>
        <row r="384">
          <cell r="B384" t="str">
            <v>ÁREA INFORMÁTICA TELECOMUNICACIONES</v>
          </cell>
        </row>
        <row r="385">
          <cell r="B385" t="str">
            <v>CENTRO DE ACTIVIDAD NO EXISTE!!!</v>
          </cell>
        </row>
        <row r="386">
          <cell r="B386" t="str">
            <v>GASTOS GENERALES DE OPERACION</v>
          </cell>
        </row>
        <row r="387">
          <cell r="B387" t="str">
            <v>GERENCIA DE FINANZAS</v>
          </cell>
        </row>
        <row r="388">
          <cell r="B388" t="str">
            <v>CENTRO DE ACTIVIDAD NO EXISTE!!!</v>
          </cell>
        </row>
        <row r="389">
          <cell r="B389" t="str">
            <v>SISTEMA DE INFORMAC FINANCIERA</v>
          </cell>
        </row>
        <row r="390">
          <cell r="B390" t="str">
            <v>CENTRO DE ACTIVIDAD NO EXISTE!!!</v>
          </cell>
        </row>
        <row r="391">
          <cell r="B391" t="str">
            <v>SUBGERENCIA FINANZAS CORPORATIVAS</v>
          </cell>
        </row>
        <row r="392">
          <cell r="B392" t="str">
            <v>CENTRO DE ACTIVIDAD NO EXISTE!!!</v>
          </cell>
        </row>
        <row r="393">
          <cell r="B393" t="str">
            <v>ÁREA GESTIÓN FINANCIERA</v>
          </cell>
        </row>
        <row r="394">
          <cell r="B394" t="str">
            <v>CENTRO DE ACTIVIDAD NO EXISTE!!!</v>
          </cell>
        </row>
        <row r="395">
          <cell r="B395" t="str">
            <v>ÁREA PROGRAMACIÓN Y CONTROL PRESUPUESTAL</v>
          </cell>
        </row>
        <row r="396">
          <cell r="B396" t="str">
            <v>CENTRO DE ACTIVIDAD NO EXISTE!!!</v>
          </cell>
        </row>
        <row r="397">
          <cell r="B397" t="str">
            <v>SUBGERENCIA CONTADURÍA</v>
          </cell>
        </row>
        <row r="398">
          <cell r="B398" t="str">
            <v>CENTRO DE ACTIVIDAD NO EXISTE!!!</v>
          </cell>
        </row>
        <row r="399">
          <cell r="B399" t="str">
            <v>ÁREA DE PLANEACIÓN Y GESTIÓN TRIBUTARIA</v>
          </cell>
        </row>
        <row r="400">
          <cell r="B400" t="str">
            <v>CENTRO DE ACTIVIDAD NO EXISTE!!!</v>
          </cell>
        </row>
        <row r="401">
          <cell r="B401" t="str">
            <v>ÁREA CONTABILIDAD CORPORATIVA</v>
          </cell>
        </row>
        <row r="402">
          <cell r="B402" t="str">
            <v>CENTRO DE ACTIVIDAD NO EXISTE!!!</v>
          </cell>
        </row>
        <row r="403">
          <cell r="B403" t="str">
            <v>ÁREA CONTABILIDAD DE COSTOS</v>
          </cell>
        </row>
        <row r="404">
          <cell r="B404" t="str">
            <v>CENTRO DE ACTIVIDAD NO EXISTE!!!</v>
          </cell>
        </row>
        <row r="405">
          <cell r="B405" t="str">
            <v>SUBGERENCIA GESTIÓN DE CAPITALES</v>
          </cell>
        </row>
        <row r="406">
          <cell r="B406" t="str">
            <v>CENTRO DE ACTIVIDAD NO EXISTE!!!</v>
          </cell>
        </row>
        <row r="407">
          <cell r="B407" t="str">
            <v>ÁREA OPERACIONES FINANCIERAS</v>
          </cell>
        </row>
        <row r="408">
          <cell r="B408" t="str">
            <v>CENTRO DE ACTIVIDAD NO EXISTE!!!</v>
          </cell>
        </row>
        <row r="409">
          <cell r="B409" t="str">
            <v>ÁREA DE TESORERÍA</v>
          </cell>
        </row>
        <row r="410">
          <cell r="B410" t="str">
            <v>CENTRO DE ACTIVIDAD NO EXISTE!!!</v>
          </cell>
        </row>
        <row r="411">
          <cell r="B411" t="str">
            <v>ÁREA BANCA DE INVERSIÓN</v>
          </cell>
        </row>
        <row r="412">
          <cell r="B412" t="str">
            <v>CENTRO DE ACTIVIDAD NO EXISTE!!!</v>
          </cell>
        </row>
        <row r="413">
          <cell r="B413" t="str">
            <v>DIRECCIÓN  ADMINISTRATIVA</v>
          </cell>
        </row>
        <row r="414">
          <cell r="B414" t="str">
            <v>CENTRO DE ACTIVIDAD NO EXISTE!!!</v>
          </cell>
        </row>
        <row r="415">
          <cell r="B415" t="str">
            <v>DEPTO SEGURIDAD, VIGILANCIA Y CONTROL</v>
          </cell>
        </row>
        <row r="416">
          <cell r="B416" t="str">
            <v>CENTRO DE ACTIVIDAD NO EXISTE!!!</v>
          </cell>
        </row>
        <row r="417">
          <cell r="B417" t="str">
            <v>DEPTO DE BIENES INMUEBLES</v>
          </cell>
        </row>
        <row r="418">
          <cell r="B418" t="str">
            <v>CENTRO DE ACTIVIDAD NO EXISTE!!!</v>
          </cell>
        </row>
        <row r="419">
          <cell r="B419" t="str">
            <v>UNIDAD ADMON DE RIESGOS Y SEGUROS</v>
          </cell>
        </row>
        <row r="420">
          <cell r="B420" t="str">
            <v>COSTO PÓLIZAS DE SEGUROS</v>
          </cell>
        </row>
        <row r="421">
          <cell r="B421" t="str">
            <v>FONDO DE INVERSIÓN SEGUROS</v>
          </cell>
        </row>
        <row r="422">
          <cell r="B422" t="str">
            <v>CENTRO DE ACTIVIDAD NO EXISTE!!!</v>
          </cell>
        </row>
        <row r="423">
          <cell r="B423" t="str">
            <v>PROYECTO ABACO</v>
          </cell>
        </row>
        <row r="424">
          <cell r="B424" t="str">
            <v>P. U. C. Y AMBIENTAL</v>
          </cell>
        </row>
        <row r="425">
          <cell r="B425" t="str">
            <v>CENTRO DE ACTIVIDAD NO EXISTE!!!</v>
          </cell>
        </row>
        <row r="426">
          <cell r="B426" t="str">
            <v>UNIDAD EDIFICIOS</v>
          </cell>
        </row>
        <row r="427">
          <cell r="B427" t="str">
            <v>DEPTO ADMINISTRACION EDIFICIOS</v>
          </cell>
        </row>
        <row r="428">
          <cell r="B428" t="str">
            <v>DEPTO. CONSTRUCCION Y ADMON. EDIFICIOS</v>
          </cell>
        </row>
        <row r="429">
          <cell r="B429" t="str">
            <v>CENTRO DE ACTIVIDAD NO EXISTE!!!</v>
          </cell>
        </row>
        <row r="430">
          <cell r="B430" t="str">
            <v>UNIDAD DE COMPRAS</v>
          </cell>
        </row>
        <row r="431">
          <cell r="B431" t="str">
            <v>EQUIPO DE LOGISTICA INTERNACIONAL</v>
          </cell>
        </row>
        <row r="432">
          <cell r="B432" t="str">
            <v>EQUIPO DE COMPRAS NACIONALES</v>
          </cell>
        </row>
        <row r="433">
          <cell r="B433" t="str">
            <v>CENTRO DE ACTIVIDAD NO EXISTE!!!</v>
          </cell>
        </row>
        <row r="434">
          <cell r="B434" t="str">
            <v>UNIDAD ALMACENES Y SERVICIOS GENERALES</v>
          </cell>
        </row>
        <row r="435">
          <cell r="B435" t="str">
            <v>DEPTO ALMACENES</v>
          </cell>
        </row>
        <row r="436">
          <cell r="B436" t="str">
            <v>ALMACENES CENTRALES</v>
          </cell>
        </row>
        <row r="437">
          <cell r="B437" t="str">
            <v>PROVEEDURÍA CENTRALES</v>
          </cell>
        </row>
        <row r="438">
          <cell r="B438" t="str">
            <v>PROVEEDURÍA MEDELLIN</v>
          </cell>
        </row>
        <row r="439">
          <cell r="B439" t="str">
            <v>DEPTO TRANSPORTE Y TALLERES</v>
          </cell>
        </row>
        <row r="440">
          <cell r="B440" t="str">
            <v>CENTRO DE ACTIVIDAD NO EXISTE!!!</v>
          </cell>
        </row>
        <row r="441">
          <cell r="B441" t="str">
            <v>DEPTO ADMINISTRACIÓN DOCUMENTAL</v>
          </cell>
        </row>
        <row r="442">
          <cell r="B442" t="str">
            <v>CENTRO DE ACTIVIDAD NO EXISTE!!!</v>
          </cell>
        </row>
        <row r="443">
          <cell r="B443" t="str">
            <v>ASISTENCIA TÉCNICA E INVESTIGACIÓN CALIDAD</v>
          </cell>
        </row>
        <row r="444">
          <cell r="B444" t="str">
            <v>CENTRO DE ACTIVIDAD NO EXISTE!!!</v>
          </cell>
        </row>
        <row r="445">
          <cell r="B445" t="str">
            <v>DIRECCIÓN DE GESTION HUMANA</v>
          </cell>
        </row>
        <row r="446">
          <cell r="B446" t="str">
            <v>CENTRO DE ACTIVIDAD NO EXISTE!!!</v>
          </cell>
        </row>
        <row r="447">
          <cell r="B447" t="str">
            <v>UNIDAD DE RELACIONES LABORALES</v>
          </cell>
        </row>
        <row r="448">
          <cell r="B448" t="str">
            <v>CENTRO DE ACTIVIDAD NO EXISTE!!!</v>
          </cell>
        </row>
        <row r="449">
          <cell r="B449" t="str">
            <v>DEPTO NÓMINA Y SEGURIDAD SOCIAL</v>
          </cell>
        </row>
        <row r="450">
          <cell r="B450" t="str">
            <v>CENTRO DE ACTIVIDAD NO EXISTE!!!</v>
          </cell>
        </row>
        <row r="451">
          <cell r="B451" t="str">
            <v>DEPTO PROCESO DISCIPLINARIOS Y LEGALES</v>
          </cell>
        </row>
        <row r="452">
          <cell r="B452" t="str">
            <v>CENTRO DE ACTIVIDAD NO EXISTE!!!</v>
          </cell>
        </row>
        <row r="453">
          <cell r="B453" t="str">
            <v>UNIDAD SERVICIOS AL PERSONAL</v>
          </cell>
        </row>
        <row r="454">
          <cell r="B454" t="str">
            <v>CENTRO DE ACTIVIDAD NO EXISTE!!!</v>
          </cell>
        </row>
        <row r="455">
          <cell r="B455" t="str">
            <v>DEPTO DE BIENESTAR LABORAL</v>
          </cell>
        </row>
        <row r="456">
          <cell r="B456" t="str">
            <v>DEPORTES</v>
          </cell>
        </row>
        <row r="457">
          <cell r="B457" t="str">
            <v>PROGRAMAS ESPECIALES</v>
          </cell>
        </row>
        <row r="458">
          <cell r="B458" t="str">
            <v>CENTRO DE ACTIVIDAD NO EXISTE!!!</v>
          </cell>
        </row>
        <row r="459">
          <cell r="B459" t="str">
            <v>DEPARTAMENTO DE SERVICIO MEDICO/ODONTOLOGICO</v>
          </cell>
        </row>
        <row r="460">
          <cell r="B460" t="str">
            <v>GRUPO SERVICIOS ODONTOLOGICOS</v>
          </cell>
        </row>
        <row r="461">
          <cell r="B461" t="str">
            <v>GRUPO SERV MEDICOS GUADALUPE</v>
          </cell>
        </row>
        <row r="462">
          <cell r="B462" t="str">
            <v>GRUPO SERV MEDICOS GUATAPÉ</v>
          </cell>
        </row>
        <row r="463">
          <cell r="B463" t="str">
            <v>GRUPO SERV MEDICOS PLAYAS</v>
          </cell>
        </row>
        <row r="464">
          <cell r="B464" t="str">
            <v>GRUPO SERV MEDICOS PORCE II</v>
          </cell>
        </row>
        <row r="465">
          <cell r="B465" t="str">
            <v>LEY 100  DEPTO MEDICO</v>
          </cell>
        </row>
        <row r="466">
          <cell r="B466" t="str">
            <v>CENTRO DE ACTIVIDAD NO EXISTE!!!</v>
          </cell>
        </row>
        <row r="467">
          <cell r="B467" t="str">
            <v>DEPTO SALUD OCUPACIONAL</v>
          </cell>
        </row>
        <row r="468">
          <cell r="B468" t="str">
            <v>CENTRO DE ACTIVIDAD NO EXISTE!!!</v>
          </cell>
        </row>
        <row r="469">
          <cell r="B469" t="str">
            <v>UNIDAD DESARROLLO RECURSO HUMANO</v>
          </cell>
        </row>
        <row r="470">
          <cell r="B470" t="str">
            <v>DEPTO PLANEACIÓN DE RECURSOS HUMANOS</v>
          </cell>
        </row>
        <row r="471">
          <cell r="B471" t="str">
            <v>DEPTO DE SELECCIÓN</v>
          </cell>
        </row>
        <row r="472">
          <cell r="B472" t="str">
            <v>DEPTO DESARROLLO HUMANO</v>
          </cell>
        </row>
        <row r="473">
          <cell r="B473" t="str">
            <v>DEPTO DE CAPACITACIÓN Y DESARROLLO</v>
          </cell>
        </row>
        <row r="474">
          <cell r="B474" t="str">
            <v>BIBLIOTECA Y CENTRO DE APRENDIZAJE</v>
          </cell>
        </row>
        <row r="475">
          <cell r="B475" t="str">
            <v>APRENDICES SENA</v>
          </cell>
        </row>
        <row r="476">
          <cell r="B476" t="str">
            <v>CENTRO DE ACTIVIDAD NO EXISTE!!!</v>
          </cell>
        </row>
        <row r="477">
          <cell r="B477" t="str">
            <v>EQUIPOS VIA RADIO RURAL INDIVIDUAL</v>
          </cell>
        </row>
        <row r="478">
          <cell r="B478" t="str">
            <v>BUSCAPERSONAS</v>
          </cell>
        </row>
        <row r="479">
          <cell r="B479" t="str">
            <v>EQUIPOS ABONADO FIJO</v>
          </cell>
        </row>
        <row r="480">
          <cell r="B480" t="str">
            <v>EQUIPOS MOVIL TRANSPORTABLE</v>
          </cell>
        </row>
        <row r="481">
          <cell r="B481" t="str">
            <v>EQUIPOS ABONADO MOVIL</v>
          </cell>
        </row>
        <row r="482">
          <cell r="B482" t="str">
            <v>EQUIPOS ABONADO PORTATIL</v>
          </cell>
        </row>
        <row r="483">
          <cell r="B483" t="str">
            <v>EQUIPOS CARGADOR MULTIPLE</v>
          </cell>
        </row>
        <row r="484">
          <cell r="B484" t="str">
            <v>EQUIPOS CARGADOR INDIVIDUAL</v>
          </cell>
        </row>
        <row r="485">
          <cell r="B485" t="str">
            <v>CENTRO DE ACTIVIDAD NO EXISTE!!!</v>
          </cell>
        </row>
        <row r="486">
          <cell r="B486" t="str">
            <v>HERRAMIENTAS</v>
          </cell>
        </row>
        <row r="487">
          <cell r="B487" t="str">
            <v>MUEBLES Y EQUIPOS OFICINA</v>
          </cell>
        </row>
        <row r="488">
          <cell r="B488" t="str">
            <v>EQUIPOS INFORMÁTICA</v>
          </cell>
        </row>
        <row r="489">
          <cell r="B489" t="str">
            <v>EQUPOS MANTENIMIENTO</v>
          </cell>
        </row>
        <row r="490">
          <cell r="B490" t="str">
            <v>OTROS ACTIVOS</v>
          </cell>
        </row>
        <row r="491">
          <cell r="B491" t="str">
            <v>EDIFICIO EPM</v>
          </cell>
        </row>
        <row r="492">
          <cell r="B492" t="str">
            <v>CENTRO DE ACTIVIDAD NO EXISTE!!!</v>
          </cell>
        </row>
        <row r="493">
          <cell r="B493" t="str">
            <v>OBLIGACIONES PENSIONALES</v>
          </cell>
        </row>
        <row r="494">
          <cell r="B494" t="str">
            <v>CENTRO DE ACTIVIDAD NO EXISTE!!!</v>
          </cell>
        </row>
        <row r="495">
          <cell r="B495" t="str">
            <v>EROGACIONES NO CAPITALIZABLES</v>
          </cell>
        </row>
        <row r="496">
          <cell r="B496" t="str">
            <v>GASTOS GENERALES ADMINISTRACION</v>
          </cell>
        </row>
        <row r="497">
          <cell r="B497" t="str">
            <v>SECRETARIA GENERAL</v>
          </cell>
        </row>
        <row r="498">
          <cell r="B498" t="str">
            <v>CENTRO DE ACTIVIDAD NO EXISTE!!!</v>
          </cell>
        </row>
        <row r="499">
          <cell r="B499" t="str">
            <v>SECRETARÍA AUXILIAR</v>
          </cell>
        </row>
        <row r="500">
          <cell r="B500" t="str">
            <v>CENTRO DE ACTIVIDAD NO EXISTE!!!</v>
          </cell>
        </row>
        <row r="501">
          <cell r="B501" t="str">
            <v>UNIDAD JURÍDICA AGUAS</v>
          </cell>
        </row>
        <row r="502">
          <cell r="B502" t="str">
            <v>CENTRO DE ACTIVIDAD NO EXISTE!!!</v>
          </cell>
        </row>
        <row r="503">
          <cell r="B503" t="str">
            <v>UNIDAD JURIDICA GENERACION ENERGIA/AMBIENTAL</v>
          </cell>
        </row>
        <row r="504">
          <cell r="B504" t="str">
            <v>CENTRO DE ACTIVIDAD NO EXISTE!!!</v>
          </cell>
        </row>
        <row r="505">
          <cell r="B505" t="str">
            <v>UNIDAD JURIDICA TELECOMUNICACIONES</v>
          </cell>
        </row>
        <row r="506">
          <cell r="B506" t="str">
            <v>CENTRO DE ACTIVIDAD NO EXISTE!!!</v>
          </cell>
        </row>
        <row r="507">
          <cell r="B507" t="str">
            <v>UNIDAD JURIDICA APOYO OTRAS ÁREAS</v>
          </cell>
        </row>
        <row r="508">
          <cell r="B508" t="str">
            <v>CENTRO DE ACTIVIDAD NO EXISTE!!!</v>
          </cell>
        </row>
        <row r="509">
          <cell r="B509" t="str">
            <v>UNIDAD JURIDICA BIENES INMUEBLES</v>
          </cell>
        </row>
        <row r="510">
          <cell r="B510" t="str">
            <v>CENTRO DE ACTIVIDAD NO EXISTE!!!</v>
          </cell>
        </row>
        <row r="511">
          <cell r="B511" t="str">
            <v>UNIDAD JURÍDICA PROCESOS Y RECLAMACIONES</v>
          </cell>
        </row>
        <row r="512">
          <cell r="B512" t="str">
            <v>CENTRO DE ACTIVIDAD NO EXISTE!!!</v>
          </cell>
        </row>
        <row r="513">
          <cell r="B513" t="str">
            <v>UNIDAD JURIDICA DISTRIBUCION ENERGIA</v>
          </cell>
        </row>
        <row r="514">
          <cell r="B514" t="str">
            <v>CENTRO DE ACTIVIDAD NO EXISTE!!!</v>
          </cell>
        </row>
        <row r="515">
          <cell r="B515" t="str">
            <v>UNIDAD JURIDICA COMERCIAL</v>
          </cell>
        </row>
        <row r="516">
          <cell r="B516" t="str">
            <v>CENTRO DE ACTIVIDAD NO EXISTE!!!</v>
          </cell>
        </row>
        <row r="517">
          <cell r="B517" t="str">
            <v>GERENCIA DISTRIBUCION ENERGIA</v>
          </cell>
        </row>
        <row r="518">
          <cell r="B518" t="str">
            <v>CENTRO DE ACTIVIDAD NO EXISTE!!!</v>
          </cell>
        </row>
        <row r="519">
          <cell r="B519" t="str">
            <v>PLANEACION DISTRIBUCION ENERGIA</v>
          </cell>
        </row>
        <row r="520">
          <cell r="B520" t="str">
            <v>CENTRO DE ACTIVIDAD NO EXISTE!!!</v>
          </cell>
        </row>
        <row r="521">
          <cell r="B521" t="str">
            <v>SUBGERENCIA NUEVOS NEGOCIOS</v>
          </cell>
        </row>
        <row r="522">
          <cell r="B522" t="str">
            <v>CENTRO DE ACTIVIDAD NO EXISTE!!!</v>
          </cell>
        </row>
        <row r="523">
          <cell r="B523" t="str">
            <v>SUBGERENCIA ADMON Y FINANZAS DISTRIBUCIÓN</v>
          </cell>
        </row>
        <row r="524">
          <cell r="B524" t="str">
            <v>ÁREA FINANZAS DISTRIBUCIÓN</v>
          </cell>
        </row>
        <row r="525">
          <cell r="B525" t="str">
            <v>ÁREA GESTIÓN ORGANIZACIONAL DISTRIBUCIÓN</v>
          </cell>
        </row>
        <row r="526">
          <cell r="B526" t="str">
            <v>ÁREA INFORMÁTICA DISTRIBUCIÓN</v>
          </cell>
        </row>
        <row r="527">
          <cell r="B527" t="str">
            <v>ÁREA TRANSACCIONES DISTRIBUCIÓN</v>
          </cell>
        </row>
        <row r="528">
          <cell r="B528" t="str">
            <v>GESTIÓN HUMANA DISTRIBUCIÓN</v>
          </cell>
        </row>
        <row r="529">
          <cell r="B529" t="str">
            <v>CENTRO DE ACTIVIDAD NO EXISTE!!!</v>
          </cell>
        </row>
        <row r="530">
          <cell r="B530" t="str">
            <v>SUBGERENCIA GAS</v>
          </cell>
        </row>
        <row r="531">
          <cell r="B531" t="str">
            <v>ÁREA OPERACIÓN REDES GAS</v>
          </cell>
        </row>
        <row r="532">
          <cell r="B532" t="str">
            <v>ÁREA EXPANSIÓN REDES DE GAS</v>
          </cell>
        </row>
        <row r="533">
          <cell r="B533" t="str">
            <v>TRANSACCIONES GAS</v>
          </cell>
        </row>
        <row r="534">
          <cell r="B534" t="str">
            <v>REDES GAS ALTA PRESIÓN</v>
          </cell>
        </row>
        <row r="535">
          <cell r="B535" t="str">
            <v>REDES GAS MEDIA Y BAJA PRESIÓN</v>
          </cell>
        </row>
        <row r="536">
          <cell r="B536" t="str">
            <v>REDES GAS</v>
          </cell>
        </row>
        <row r="537">
          <cell r="B537" t="str">
            <v>INSTALACIONES GAS</v>
          </cell>
        </row>
        <row r="538">
          <cell r="B538" t="str">
            <v>INGENIERÍA Y GESTIÓN GAS</v>
          </cell>
        </row>
        <row r="539">
          <cell r="B539" t="str">
            <v>CENTRO DE ACTIVIDAD NO EXISTE!!!</v>
          </cell>
        </row>
        <row r="540">
          <cell r="B540" t="str">
            <v>SUBGERENCIA REDES DE TRANSMISIÓN</v>
          </cell>
        </row>
        <row r="541">
          <cell r="B541" t="str">
            <v>CENTRO DE ACTIVIDAD NO EXISTE!!!</v>
          </cell>
        </row>
        <row r="542">
          <cell r="B542" t="str">
            <v>CENTRO REGIONAL DE DESPACHO</v>
          </cell>
        </row>
        <row r="543">
          <cell r="B543" t="str">
            <v>CENTRO DE ACTIVIDAD NO EXISTE!!!</v>
          </cell>
        </row>
        <row r="544">
          <cell r="B544" t="str">
            <v>ÁREA MONTAJES</v>
          </cell>
        </row>
        <row r="545">
          <cell r="B545" t="str">
            <v>CENTRO DE ACTIVIDAD NO EXISTE!!!</v>
          </cell>
        </row>
        <row r="546">
          <cell r="B546" t="str">
            <v>ÁREA AUTOMATIZACIÓN DISTRIBUCIÓN</v>
          </cell>
        </row>
        <row r="547">
          <cell r="B547" t="str">
            <v>CENTRO DE ACTIVIDAD NO EXISTE!!!</v>
          </cell>
        </row>
        <row r="548">
          <cell r="B548" t="str">
            <v>ÁREA SUBESTACIONES Y LINEAS</v>
          </cell>
        </row>
        <row r="549">
          <cell r="B549" t="str">
            <v>PROYECTOS REDES TRANSMISIÓN</v>
          </cell>
        </row>
        <row r="550">
          <cell r="B550" t="str">
            <v>CENTRO DE ACTIVIDAD NO EXISTE!!!</v>
          </cell>
        </row>
        <row r="551">
          <cell r="B551" t="str">
            <v>SUBGERENCIA REDES DE  DISTRIBUCIÓN</v>
          </cell>
        </row>
        <row r="552">
          <cell r="B552" t="str">
            <v>CENTRO DE ACTIVIDAD NO EXISTE!!!</v>
          </cell>
        </row>
        <row r="553">
          <cell r="B553" t="str">
            <v>ÁREA DISTRIBUCIÓN ELÉCTRICA NORTE</v>
          </cell>
        </row>
        <row r="554">
          <cell r="B554" t="str">
            <v>ATENCIÓN CLIENTES DISTRIBUCIÓN ELÉC. NORTE</v>
          </cell>
        </row>
        <row r="555">
          <cell r="B555" t="str">
            <v>PROYECTOS DISTRIBUCIÓN ELECTRICA NORTE</v>
          </cell>
        </row>
        <row r="556">
          <cell r="B556" t="str">
            <v>MTTO Y OPERACIÓN DISTRIBUC. ELECT. NORTE</v>
          </cell>
        </row>
        <row r="557">
          <cell r="B557" t="str">
            <v>CONTROL PÉRDIDAS DISTRIBUCIÓN ELEC. NORTE</v>
          </cell>
        </row>
        <row r="558">
          <cell r="B558" t="str">
            <v>CENTRO DE ACTIVIDAD NO EXISTE!!!</v>
          </cell>
        </row>
        <row r="559">
          <cell r="B559" t="str">
            <v>ÁREA DISTRIBUCIÓN ELÉCTRICA SUR</v>
          </cell>
        </row>
        <row r="560">
          <cell r="B560" t="str">
            <v>ATENCIÓN CLIENTES DISTRIBUCIÓN ELÉC. SUR</v>
          </cell>
        </row>
        <row r="561">
          <cell r="B561" t="str">
            <v>PROYECTOS DISTRIBUCIÓN ELECTRICA SUR</v>
          </cell>
        </row>
        <row r="562">
          <cell r="B562" t="str">
            <v>MTTO Y OPERACIÓN DISTRIBUC. ELECT. SUR</v>
          </cell>
        </row>
        <row r="563">
          <cell r="B563" t="str">
            <v>CONTROL PÉRDIDAS DISTRIBUCIÓN ELEC. SUR</v>
          </cell>
        </row>
        <row r="564">
          <cell r="B564" t="str">
            <v>CENTRO DE ACTIVIDAD NO EXISTE!!!</v>
          </cell>
        </row>
        <row r="565">
          <cell r="B565" t="str">
            <v>ÁREA ALUMBRADO PÚBLICO</v>
          </cell>
        </row>
        <row r="566">
          <cell r="B566" t="str">
            <v>MANTENIMIENTO ALUMBRADO PÚBLICO</v>
          </cell>
        </row>
        <row r="567">
          <cell r="B567" t="str">
            <v>PROYECTOS ALUMBRADO PÚBLICO</v>
          </cell>
        </row>
        <row r="568">
          <cell r="B568" t="str">
            <v>CENTRO DE ACTIVIDAD NO EXISTE!!!</v>
          </cell>
        </row>
        <row r="569">
          <cell r="B569" t="str">
            <v>ÁREA DISTRIBUCIÓN ELÉCTRICA CENTRO</v>
          </cell>
        </row>
        <row r="570">
          <cell r="B570" t="str">
            <v>ATENCIÓN CLIENTES DISTRIBUCIÓN ELÉC. CENTRO</v>
          </cell>
        </row>
        <row r="571">
          <cell r="B571" t="str">
            <v>PROYECTOS DISTRIBUCIÓN ELECTRICA CENTRO</v>
          </cell>
        </row>
        <row r="572">
          <cell r="B572" t="str">
            <v>MTTO Y OPERACIÓN DISTRIBUC. ELECT. CENTRO</v>
          </cell>
        </row>
        <row r="573">
          <cell r="B573" t="str">
            <v>CONTROL PÉRDIDAS DISTRIBUCIÓN ELEC. CENTRO</v>
          </cell>
        </row>
        <row r="574">
          <cell r="B574" t="str">
            <v>CENTRO DE ACTIVIDAD NO EXISTE!!!</v>
          </cell>
        </row>
        <row r="575">
          <cell r="B575" t="str">
            <v>DEPTO MANTENIMIENTO EQUIPOS</v>
          </cell>
        </row>
        <row r="576">
          <cell r="B576" t="str">
            <v>CENTRO DE ACTIVIDAD NO EXISTE!!!</v>
          </cell>
        </row>
        <row r="577">
          <cell r="B577" t="str">
            <v>ÁREA INGENIERÍA Y GESTIÓN DISTRIBUC. ELECT.</v>
          </cell>
        </row>
        <row r="578">
          <cell r="B578" t="str">
            <v>MANTENIMIENTO EQUIPOS</v>
          </cell>
        </row>
        <row r="579">
          <cell r="B579" t="str">
            <v>EQUIPOS DE MEDIDA</v>
          </cell>
        </row>
        <row r="580">
          <cell r="B580" t="str">
            <v>CENTRO DE INFORMACIÓN REDES</v>
          </cell>
        </row>
        <row r="581">
          <cell r="B581" t="str">
            <v xml:space="preserve">INGENIERÍA  </v>
          </cell>
        </row>
        <row r="582">
          <cell r="B582" t="str">
            <v>CENTRO DE ACTIVIDAD NO EXISTE!!!</v>
          </cell>
        </row>
        <row r="583">
          <cell r="B583" t="str">
            <v>AREA OPERACIÓN Y CALIDAD</v>
          </cell>
        </row>
        <row r="584">
          <cell r="B584" t="str">
            <v>CENTRO DE ACTIVIDAD NO EXISTE!!!</v>
          </cell>
        </row>
        <row r="585">
          <cell r="B585" t="str">
            <v>ÁREA REDUCCIÓN DE PERDIDAS</v>
          </cell>
        </row>
        <row r="586">
          <cell r="B586" t="str">
            <v>SUBESTACIÓN EL SALTO</v>
          </cell>
        </row>
        <row r="587">
          <cell r="B587" t="str">
            <v>SUBESTACIÓN GUADALUPE IV</v>
          </cell>
        </row>
        <row r="588">
          <cell r="B588" t="str">
            <v>SUBESTACIÓN PORCE II FUTURO</v>
          </cell>
        </row>
        <row r="589">
          <cell r="B589" t="str">
            <v>SUBESTACIÓN GUATAPÉ</v>
          </cell>
        </row>
        <row r="590">
          <cell r="B590" t="str">
            <v>SUBESTACIÓN PLAYAS</v>
          </cell>
        </row>
        <row r="591">
          <cell r="B591" t="str">
            <v>SUBESTACIÓN AYURA PIEDRAS BLANCAS</v>
          </cell>
        </row>
        <row r="592">
          <cell r="B592" t="str">
            <v>SUBESTACIÓN TASAJERA</v>
          </cell>
        </row>
        <row r="593">
          <cell r="B593" t="str">
            <v>SUBESTACIÓN RIOGRANDE I</v>
          </cell>
        </row>
        <row r="594">
          <cell r="B594" t="str">
            <v>CENTRO DE ACTIVIDAD NO EXISTE!!!</v>
          </cell>
        </row>
        <row r="595">
          <cell r="B595" t="str">
            <v>AJUSTES POR INFLACIÓN SANEAMIENTO</v>
          </cell>
        </row>
        <row r="596">
          <cell r="B596" t="str">
            <v>CENTRO DE ACTIVIDAD NO EXISTE!!!</v>
          </cell>
        </row>
        <row r="597">
          <cell r="B597" t="str">
            <v>ESTUDIOS PLAN FUTURO ACTO</v>
          </cell>
        </row>
        <row r="598">
          <cell r="B598" t="str">
            <v>CENTRO DE ACTIVIDAD NO EXISTE!!!</v>
          </cell>
        </row>
        <row r="599">
          <cell r="B599" t="str">
            <v>REORDENAMIENTO DE CIRCUITOS</v>
          </cell>
        </row>
        <row r="600">
          <cell r="B600" t="str">
            <v>MEJORAS SERVICIO EQUIPOS TTO.</v>
          </cell>
        </row>
        <row r="601">
          <cell r="B601" t="str">
            <v>TIERRAS PLAN DLLO SANEAM Y ACTO.</v>
          </cell>
        </row>
        <row r="602">
          <cell r="B602" t="str">
            <v>MEJORAS DEL SERV CAPT EQUIPO</v>
          </cell>
        </row>
        <row r="603">
          <cell r="B603" t="str">
            <v>CENTRO DE ACTIVIDAD NO EXISTE!!!</v>
          </cell>
        </row>
        <row r="604">
          <cell r="B604" t="str">
            <v>REDES Y DOMICIL.HV. ACT.PLAN FUTURO</v>
          </cell>
        </row>
        <row r="605">
          <cell r="B605" t="str">
            <v>CENTRO DE ACTIVIDAD NO EXISTE!!!</v>
          </cell>
        </row>
        <row r="606">
          <cell r="B606" t="str">
            <v>REDES ACUEDUCTO</v>
          </cell>
        </row>
        <row r="607">
          <cell r="B607" t="str">
            <v>CONTROL AGUA NO FACT.EQ.PLAN DLLO.</v>
          </cell>
        </row>
        <row r="608">
          <cell r="B608" t="str">
            <v>CONDUCCIONES OBRA CIVIL PLAN DLLO.</v>
          </cell>
        </row>
        <row r="609">
          <cell r="B609" t="str">
            <v>ACOMETIDAS OB CIV MEJ PL DLLO</v>
          </cell>
        </row>
        <row r="610">
          <cell r="B610" t="str">
            <v>CENTRO DE ACTIVIDAD NO EXISTE!!!</v>
          </cell>
        </row>
        <row r="611">
          <cell r="B611" t="str">
            <v>TANQUES PLAN DLLO SANEAM ACTO</v>
          </cell>
        </row>
        <row r="612">
          <cell r="B612" t="str">
            <v>MEJORAS SERVICIO EQUIPOS DIST.</v>
          </cell>
        </row>
        <row r="613">
          <cell r="B613" t="str">
            <v>ESTACIONES DE BOMB PLAN DLLO EQUIPOS</v>
          </cell>
        </row>
        <row r="614">
          <cell r="B614" t="str">
            <v>ESTACIONES BOMBEO PLAN DLLO O.CIVIL</v>
          </cell>
        </row>
        <row r="615">
          <cell r="B615" t="str">
            <v>CENTRO DE ACTIVIDAD NO EXISTE!!!</v>
          </cell>
        </row>
        <row r="616">
          <cell r="B616" t="str">
            <v>PAVIMENTOS ACTO PLAN SANEAMIENTO</v>
          </cell>
        </row>
        <row r="617">
          <cell r="B617" t="str">
            <v>CENTRO DE ACTIVIDAD NO EXISTE!!!</v>
          </cell>
        </row>
        <row r="618">
          <cell r="B618" t="str">
            <v>INST Y CAMB MED PLAN DLLO SANEAMIENTO</v>
          </cell>
        </row>
        <row r="619">
          <cell r="B619" t="str">
            <v>REINSTAL Y RETIRO INSTALACIONES</v>
          </cell>
        </row>
        <row r="620">
          <cell r="B620" t="str">
            <v>CENTRO DE ACTIVIDAD NO EXISTE!!!</v>
          </cell>
        </row>
        <row r="621">
          <cell r="B621" t="str">
            <v>ANTIC PL DLLO SANEAM RIO MEDELLIN</v>
          </cell>
        </row>
        <row r="622">
          <cell r="B622" t="str">
            <v>ING.PLAN DLLO.SANEAM.RIO MED.ACTO.</v>
          </cell>
        </row>
        <row r="623">
          <cell r="B623" t="str">
            <v>INTERV.PLAN DLLO.SANEAM.RIO.MEDELLIN</v>
          </cell>
        </row>
        <row r="624">
          <cell r="B624" t="str">
            <v>CENTRO DE ACTIVIDAD NO EXISTE!!!</v>
          </cell>
        </row>
        <row r="625">
          <cell r="B625" t="str">
            <v>G FROS PL DLLO SANEAM RIO MEDELLIN</v>
          </cell>
        </row>
        <row r="626">
          <cell r="B626" t="str">
            <v>CENTRO DE ACTIVIDAD NO EXISTE!!!</v>
          </cell>
        </row>
        <row r="627">
          <cell r="B627" t="str">
            <v>FLUCT TIPO DE CAMBIO ACUEDUCTO</v>
          </cell>
        </row>
        <row r="628">
          <cell r="B628" t="str">
            <v>CENTRO DE ACTIVIDAD NO EXISTE!!!</v>
          </cell>
        </row>
        <row r="629">
          <cell r="B629" t="str">
            <v>AJ P INFL P DLLO SANEAM RIO MEDELLIN</v>
          </cell>
        </row>
        <row r="630">
          <cell r="B630" t="str">
            <v>CENTRO DE ACTIVIDAD NO EXISTE!!!</v>
          </cell>
        </row>
        <row r="631">
          <cell r="B631" t="str">
            <v>CAP P DLLO SANEAM RIO MED Y ACTO</v>
          </cell>
        </row>
        <row r="632">
          <cell r="B632" t="str">
            <v>INFORMAT PLAN DLLO SANEAM R MEDELLIN</v>
          </cell>
        </row>
        <row r="633">
          <cell r="B633" t="str">
            <v>CENTROS DE OPERACION Y MANTTO</v>
          </cell>
        </row>
        <row r="634">
          <cell r="B634" t="str">
            <v>CENTRO DE ACTIVIDAD NO EXISTE!!!</v>
          </cell>
        </row>
        <row r="635">
          <cell r="B635" t="str">
            <v>ANTICIPOS PROGRAMAS GENERALES</v>
          </cell>
        </row>
        <row r="636">
          <cell r="B636" t="str">
            <v>CENTRO DE ACTIVIDAD NO EXISTE!!!</v>
          </cell>
        </row>
        <row r="637">
          <cell r="B637" t="str">
            <v>TANQUES GIRARDOTA</v>
          </cell>
        </row>
        <row r="638">
          <cell r="B638" t="str">
            <v>CENTRO DE ACTIVIDAD NO EXISTE!!!</v>
          </cell>
        </row>
        <row r="639">
          <cell r="B639" t="str">
            <v>USO RACIONAL DE ENERGIA</v>
          </cell>
        </row>
        <row r="640">
          <cell r="B640" t="str">
            <v>CENTRO DE ACTIVIDAD NO EXISTE!!!</v>
          </cell>
        </row>
        <row r="641">
          <cell r="B641" t="str">
            <v>ANTICIPOS FINDETER</v>
          </cell>
        </row>
        <row r="642">
          <cell r="B642" t="str">
            <v>CENTRO DE ACTIVIDAD NO EXISTE!!!</v>
          </cell>
        </row>
        <row r="643">
          <cell r="B643" t="str">
            <v>REORDENAMIENTO DE CIRCUITOS PLAN FUTURO</v>
          </cell>
        </row>
        <row r="644">
          <cell r="B644" t="str">
            <v>CENTRO DE ACTIVIDAD NO EXISTE!!!</v>
          </cell>
        </row>
        <row r="645">
          <cell r="B645" t="str">
            <v>SUMINISTRO EQUIPOS PLANTA TTO, PLAN BIENAL</v>
          </cell>
        </row>
        <row r="646">
          <cell r="B646" t="str">
            <v>CENTRO DE ACTIVIDAD NO EXISTE!!!</v>
          </cell>
        </row>
        <row r="647">
          <cell r="B647" t="str">
            <v>AJ POR INFL PLAN BIENAL ACTO</v>
          </cell>
        </row>
        <row r="648">
          <cell r="B648" t="str">
            <v>CENTRO DE ACTIVIDAD NO EXISTE!!!</v>
          </cell>
        </row>
        <row r="649">
          <cell r="B649" t="str">
            <v>EST DE BOMBEO PLAN BIENAL</v>
          </cell>
        </row>
        <row r="650">
          <cell r="B650" t="str">
            <v>CENTRO DE ACTIVIDAD NO EXISTE!!!</v>
          </cell>
        </row>
        <row r="651">
          <cell r="B651" t="str">
            <v>CONSTRUCC.YCAMB.DOMICILIARI.ACTO.</v>
          </cell>
        </row>
        <row r="652">
          <cell r="B652" t="str">
            <v>CENTRO DE ACTIVIDAD NO EXISTE!!!</v>
          </cell>
        </row>
        <row r="653">
          <cell r="B653" t="str">
            <v>CONSTRUCCION OBRAS PROG PERIUR</v>
          </cell>
        </row>
        <row r="654">
          <cell r="B654" t="str">
            <v>CONST NUEVAS REDES PLAN BIENAL</v>
          </cell>
        </row>
        <row r="655">
          <cell r="B655" t="str">
            <v>CENTRO DE ACTIVIDAD NO EXISTE!!!</v>
          </cell>
        </row>
        <row r="656">
          <cell r="B656" t="str">
            <v>ING PL BIENAL ACTO</v>
          </cell>
        </row>
        <row r="657">
          <cell r="B657" t="str">
            <v>ESTUD Y DIS ACTO PL BIENAL</v>
          </cell>
        </row>
        <row r="658">
          <cell r="B658" t="str">
            <v>CENTRO DE ACTIVIDAD NO EXISTE!!!</v>
          </cell>
        </row>
        <row r="659">
          <cell r="B659" t="str">
            <v>AJ POR INFL FINDETER HV</v>
          </cell>
        </row>
        <row r="660">
          <cell r="B660" t="str">
            <v>ANTICIPOS OTROS PROGRAMAS</v>
          </cell>
        </row>
        <row r="661">
          <cell r="B661" t="str">
            <v>CENTRO DE ACTIVIDAD NO EXISTE!!!</v>
          </cell>
        </row>
        <row r="662">
          <cell r="B662" t="str">
            <v>CONST COLECT INTERCEP PL BIENA</v>
          </cell>
        </row>
        <row r="663">
          <cell r="B663" t="str">
            <v>CENTRO DE ACTIVIDAD NO EXISTE!!!</v>
          </cell>
        </row>
        <row r="664">
          <cell r="B664" t="str">
            <v>CONSTRUCCION OBRAS CONTROL VER</v>
          </cell>
        </row>
        <row r="665">
          <cell r="B665" t="str">
            <v>CENTRO DE ACTIVIDAD NO EXISTE!!!</v>
          </cell>
        </row>
        <row r="666">
          <cell r="B666" t="str">
            <v>RECONST MASIVA RED ALC PL BIEN</v>
          </cell>
        </row>
        <row r="667">
          <cell r="B667" t="str">
            <v>CENTRO DE ACTIVIDAD NO EXISTE!!!</v>
          </cell>
        </row>
        <row r="668">
          <cell r="B668" t="str">
            <v>CONST NUEV REDES ALC PLAN BIEN</v>
          </cell>
        </row>
        <row r="669">
          <cell r="B669" t="str">
            <v>CENTRO DE ACTIVIDAD NO EXISTE!!!</v>
          </cell>
        </row>
        <row r="670">
          <cell r="B670" t="str">
            <v>AJ POR INFL PLAN BIENAL ALC</v>
          </cell>
        </row>
        <row r="671">
          <cell r="B671" t="str">
            <v>ING PL BIENAL ALC</v>
          </cell>
        </row>
        <row r="672">
          <cell r="B672" t="str">
            <v>EST Y DIS ALC PL BIENAL</v>
          </cell>
        </row>
        <row r="673">
          <cell r="B673" t="str">
            <v>INTERVENTORIA PLAN BIENAL ALC</v>
          </cell>
        </row>
        <row r="674">
          <cell r="B674" t="str">
            <v>CENTRO DE ACTIVIDAD NO EXISTE!!!</v>
          </cell>
        </row>
        <row r="675">
          <cell r="B675" t="str">
            <v>EQUIPOS TELEMETRIA Y TELECONTR</v>
          </cell>
        </row>
        <row r="676">
          <cell r="B676" t="str">
            <v>CENTRO DE TELEMETRIA OBRA CIVI</v>
          </cell>
        </row>
        <row r="677">
          <cell r="B677" t="str">
            <v>CENTRO DE ACTIVIDAD NO EXISTE!!!</v>
          </cell>
        </row>
        <row r="678">
          <cell r="B678" t="str">
            <v>PROG VEREDAS OTROS PROGRAMAS</v>
          </cell>
        </row>
        <row r="679">
          <cell r="B679" t="str">
            <v>CENTRO DE ACTIVIDAD NO EXISTE!!!</v>
          </cell>
        </row>
        <row r="680">
          <cell r="B680" t="str">
            <v>REDES Y DOMIC H.V.</v>
          </cell>
        </row>
        <row r="681">
          <cell r="B681" t="str">
            <v>RECONST. REDES INVAL ACUEDUCTO</v>
          </cell>
        </row>
        <row r="682">
          <cell r="B682" t="str">
            <v>RECONST REDES OTROS PROG    .</v>
          </cell>
        </row>
        <row r="683">
          <cell r="B683" t="str">
            <v>ESTABIL. PRESA PIEDRAS BLANCAS</v>
          </cell>
        </row>
        <row r="684">
          <cell r="B684" t="str">
            <v>TANQUES OTROS PROGRAMAS</v>
          </cell>
        </row>
        <row r="685">
          <cell r="B685" t="str">
            <v>REFACCION INST. TRATAMIENTO</v>
          </cell>
        </row>
        <row r="686">
          <cell r="B686" t="str">
            <v>REFACCION INSTALAC CAPTACION</v>
          </cell>
        </row>
        <row r="687">
          <cell r="B687" t="str">
            <v>ACONDICIONAMIENTO INSTALACIONES CALDAS</v>
          </cell>
        </row>
        <row r="688">
          <cell r="B688" t="str">
            <v>REFACCION INST. DISTRIBUCION</v>
          </cell>
        </row>
        <row r="689">
          <cell r="B689" t="str">
            <v>ACONDICIONAMIENTO INSTALACIONES BARBOSA</v>
          </cell>
        </row>
        <row r="690">
          <cell r="B690" t="str">
            <v>CENTRO DE ACTIVIDAD NO EXISTE!!!</v>
          </cell>
        </row>
        <row r="691">
          <cell r="B691" t="str">
            <v>REDES DE DISTRIBUCION ACUEDUCTO  OP</v>
          </cell>
        </row>
        <row r="692">
          <cell r="B692" t="str">
            <v>CONDUCCIONES E IMPULSACIONES</v>
          </cell>
        </row>
        <row r="693">
          <cell r="B693" t="str">
            <v>CENTRO DE ACTIVIDAD NO EXISTE!!!</v>
          </cell>
        </row>
        <row r="694">
          <cell r="B694" t="str">
            <v>ANTICIPOS OTROS PROGRAMAS</v>
          </cell>
        </row>
        <row r="695">
          <cell r="B695" t="str">
            <v>VENTA AGUA CRUDA</v>
          </cell>
        </row>
        <row r="696">
          <cell r="B696" t="str">
            <v>CENTRO DE ACTIVIDAD NO EXISTE!!!</v>
          </cell>
        </row>
        <row r="697">
          <cell r="B697" t="str">
            <v>OBRAS PROGRAMA PAAC OP</v>
          </cell>
        </row>
        <row r="698">
          <cell r="B698" t="str">
            <v>CENTRO DE ACTIVIDAD NO EXISTE!!!</v>
          </cell>
        </row>
        <row r="699">
          <cell r="B699" t="str">
            <v>AJ POR INFL OTROS PROGRAMAS</v>
          </cell>
        </row>
        <row r="700">
          <cell r="B700" t="str">
            <v>ANTICIPOS PLAN BIENAL</v>
          </cell>
        </row>
        <row r="701">
          <cell r="B701" t="str">
            <v>CENTRO DE ACTIVIDAD NO EXISTE!!!</v>
          </cell>
        </row>
        <row r="702">
          <cell r="B702" t="str">
            <v>MICROCENTRALES OBRA CIVIL</v>
          </cell>
        </row>
        <row r="703">
          <cell r="B703" t="str">
            <v>MICROCENTRALES EQUIPOS</v>
          </cell>
        </row>
        <row r="704">
          <cell r="B704" t="str">
            <v>INTERVENTORIA OTROS PROG ACTO</v>
          </cell>
        </row>
        <row r="705">
          <cell r="B705" t="str">
            <v>INGENIERIA OTROS PROGRAMAS ACU</v>
          </cell>
        </row>
        <row r="706">
          <cell r="B706" t="str">
            <v>CENTRO DE ACTIVIDAD NO EXISTE!!!</v>
          </cell>
        </row>
        <row r="707">
          <cell r="B707" t="str">
            <v>DISE\O PLANTA DE TTO SAN FDO</v>
          </cell>
        </row>
        <row r="708">
          <cell r="B708" t="str">
            <v>CENTRO DE ACTIVIDAD NO EXISTE!!!</v>
          </cell>
        </row>
        <row r="709">
          <cell r="B709" t="str">
            <v>GASTOS FROS FONADE PTA TTO SAN FDO</v>
          </cell>
        </row>
        <row r="710">
          <cell r="B710" t="str">
            <v>REUBICACION ASENT BELLO SANEAMIENTO</v>
          </cell>
        </row>
        <row r="711">
          <cell r="B711" t="str">
            <v>PREPARACION PL DLLO. DEL NORTE</v>
          </cell>
        </row>
        <row r="712">
          <cell r="B712" t="str">
            <v>CENTRO DE ACTIVIDAD NO EXISTE!!!</v>
          </cell>
        </row>
        <row r="713">
          <cell r="B713" t="str">
            <v>OBRAS PROG PAAC ALCANTARILLADO</v>
          </cell>
        </row>
        <row r="714">
          <cell r="B714" t="str">
            <v>CENTRO DE ACTIVIDAD NO EXISTE!!!</v>
          </cell>
        </row>
        <row r="715">
          <cell r="B715" t="str">
            <v>PLAN CORREGIMIENTO VEREDAS ALC</v>
          </cell>
        </row>
        <row r="716">
          <cell r="B716" t="str">
            <v>CENTRO DE ACTIVIDAD NO EXISTE!!!</v>
          </cell>
        </row>
        <row r="717">
          <cell r="B717" t="str">
            <v>REDES Y DOMICILIARIAS HV. ALC</v>
          </cell>
        </row>
        <row r="718">
          <cell r="B718" t="str">
            <v>INTERCEPT PLAN DLLO SANEAM R MEDELLIN</v>
          </cell>
        </row>
        <row r="719">
          <cell r="B719" t="str">
            <v>COLECT PLAN DLLO SANEAM RIO MEDELLIN</v>
          </cell>
        </row>
        <row r="720">
          <cell r="B720" t="str">
            <v>AJ POR INFL FINDETER HV</v>
          </cell>
        </row>
        <row r="721">
          <cell r="B721" t="str">
            <v>CENTRO DE ACTIVIDAD NO EXISTE!!!</v>
          </cell>
        </row>
        <row r="722">
          <cell r="B722" t="str">
            <v>CONST Y CAMB DOMIC Y ACOMETIDAS</v>
          </cell>
        </row>
        <row r="723">
          <cell r="B723" t="str">
            <v>CENTRO DE ACTIVIDAD NO EXISTE!!!</v>
          </cell>
        </row>
        <row r="724">
          <cell r="B724" t="str">
            <v>CONST SUMIDEROS PLUVIALES</v>
          </cell>
        </row>
        <row r="725">
          <cell r="B725" t="str">
            <v>CENTRO DE ACTIVIDAD NO EXISTE!!!</v>
          </cell>
        </row>
        <row r="726">
          <cell r="B726" t="str">
            <v>OBRAS CONTROL VERTIMIENTOS</v>
          </cell>
        </row>
        <row r="727">
          <cell r="B727" t="str">
            <v>CENTRO DE ACTIVIDAD NO EXISTE!!!</v>
          </cell>
        </row>
        <row r="728">
          <cell r="B728" t="str">
            <v>OBRA CIVIL PLANTA TTO SAN FDO</v>
          </cell>
        </row>
        <row r="729">
          <cell r="B729" t="str">
            <v>EQUIPOS PLANTA TTO SAN FDO</v>
          </cell>
        </row>
        <row r="730">
          <cell r="B730" t="str">
            <v>TERRENOS PLANTA TTO. SAN FERNANDO</v>
          </cell>
        </row>
        <row r="731">
          <cell r="B731" t="str">
            <v>MONTAJE EQUIPOS PLANTA TTO SAN FDO.</v>
          </cell>
        </row>
        <row r="732">
          <cell r="B732" t="str">
            <v>TIERR Y SERVID COLECT PL EXP REP</v>
          </cell>
        </row>
        <row r="733">
          <cell r="B733" t="str">
            <v>CENTRO DE ACTIVIDAD NO EXISTE!!!</v>
          </cell>
        </row>
        <row r="734">
          <cell r="B734" t="str">
            <v>AJ POR INFL OTROS PROGRAMAS</v>
          </cell>
        </row>
        <row r="735">
          <cell r="B735" t="str">
            <v>ANTICIPOS PLAN DLLO SANEAMIENTO</v>
          </cell>
        </row>
        <row r="736">
          <cell r="B736" t="str">
            <v>ING.PLAN DLLO.SANEAM.RIO MEDELLIN</v>
          </cell>
        </row>
        <row r="737">
          <cell r="B737" t="str">
            <v>INTERV. PLAN SANEAM.RIO MEDELLIN</v>
          </cell>
        </row>
        <row r="738">
          <cell r="B738" t="str">
            <v>CENTRO DE ACTIVIDAD NO EXISTE!!!</v>
          </cell>
        </row>
        <row r="739">
          <cell r="B739" t="str">
            <v>GTOS FROS PLAN DLLO SANEAMIENTO</v>
          </cell>
        </row>
        <row r="740">
          <cell r="B740" t="str">
            <v>CENTRO DE ACTIVIDAD NO EXISTE!!!</v>
          </cell>
        </row>
        <row r="741">
          <cell r="B741" t="str">
            <v>FLUCT TIPO DE CAMBIO ALCANTARILLADO</v>
          </cell>
        </row>
        <row r="742">
          <cell r="B742" t="str">
            <v>REPOSICION COLECTORES</v>
          </cell>
        </row>
        <row r="743">
          <cell r="B743" t="str">
            <v>CENTRO DE ACTIVIDAD NO EXISTE!!!</v>
          </cell>
        </row>
        <row r="744">
          <cell r="B744" t="str">
            <v>CONST COLECTORES OTROS PROGRAMAS</v>
          </cell>
        </row>
        <row r="745">
          <cell r="B745" t="str">
            <v>CENTRO DE ACTIVIDAD NO EXISTE!!!</v>
          </cell>
        </row>
        <row r="746">
          <cell r="B746" t="str">
            <v>PROGRAMA PERIURBANO OTROS PROGRAMAS</v>
          </cell>
        </row>
        <row r="747">
          <cell r="B747" t="str">
            <v>CENTRO DE ACTIVIDAD NO EXISTE!!!</v>
          </cell>
        </row>
        <row r="748">
          <cell r="B748" t="str">
            <v>RECONST.REDES INVAL ALCANTARILLADO</v>
          </cell>
        </row>
        <row r="749">
          <cell r="B749" t="str">
            <v>REPOSICION REDES ALCANTARILLADO</v>
          </cell>
        </row>
        <row r="750">
          <cell r="B750" t="str">
            <v>INGENIERIA OTROS PROGRAMAS ALCDO.</v>
          </cell>
        </row>
        <row r="751">
          <cell r="B751" t="str">
            <v>CENTRO DE ACTIVIDAD NO EXISTE!!!</v>
          </cell>
        </row>
        <row r="752">
          <cell r="B752" t="str">
            <v>RED PRIMARIA REPOSICIÓN</v>
          </cell>
        </row>
        <row r="753">
          <cell r="B753" t="str">
            <v>CENTRO DE ACTIVIDAD NO EXISTE!!!</v>
          </cell>
        </row>
        <row r="754">
          <cell r="B754" t="str">
            <v>RED SECUNDARIA REPOSICION</v>
          </cell>
        </row>
        <row r="755">
          <cell r="B755" t="str">
            <v>CENTRO DE ACTIVIDAD NO EXISTE!!!</v>
          </cell>
        </row>
        <row r="756">
          <cell r="B756" t="str">
            <v>PROYECTO CENTRO</v>
          </cell>
        </row>
        <row r="757">
          <cell r="B757" t="str">
            <v>EQUIPOS RED DE ACCESO</v>
          </cell>
        </row>
        <row r="758">
          <cell r="B758" t="str">
            <v>PROYECTO TELEVISION POR CABLE</v>
          </cell>
        </row>
        <row r="759">
          <cell r="B759" t="str">
            <v>RED PRIMARIA PLAN 95-99</v>
          </cell>
        </row>
        <row r="760">
          <cell r="B760" t="str">
            <v>CENTRO DE ACTIVIDAD NO EXISTE!!!</v>
          </cell>
        </row>
        <row r="761">
          <cell r="B761" t="str">
            <v>RED SECUNDARIA PLAN 95-99</v>
          </cell>
        </row>
        <row r="762">
          <cell r="B762" t="str">
            <v>CENTRO DE ACTIVIDAD NO EXISTE!!!</v>
          </cell>
        </row>
        <row r="763">
          <cell r="B763" t="str">
            <v>RED CANALIZACIONES PLAN 95-99</v>
          </cell>
        </row>
        <row r="764">
          <cell r="B764" t="str">
            <v>CENTRO DE ACTIVIDAD NO EXISTE!!!</v>
          </cell>
        </row>
        <row r="765">
          <cell r="B765" t="str">
            <v>PRESURIZACION</v>
          </cell>
        </row>
        <row r="766">
          <cell r="B766" t="str">
            <v>SISTEMATIZACION DANOS P.95-99</v>
          </cell>
        </row>
        <row r="767">
          <cell r="B767" t="str">
            <v>PLAN DE CONTINGENCIAS</v>
          </cell>
        </row>
        <row r="768">
          <cell r="B768" t="str">
            <v>DESPACHO CUADRILLAS P.95-99</v>
          </cell>
        </row>
        <row r="769">
          <cell r="B769" t="str">
            <v>LINEA ABONADOS PLAN 95-99</v>
          </cell>
        </row>
        <row r="770">
          <cell r="B770" t="str">
            <v>LINEA ABONADOS ORIENTE</v>
          </cell>
        </row>
        <row r="771">
          <cell r="B771" t="str">
            <v>TELS PUBLICOS SIN COBRO</v>
          </cell>
        </row>
        <row r="772">
          <cell r="B772" t="str">
            <v>CENTRO DE ACTIVIDAD NO EXISTE!!!</v>
          </cell>
        </row>
        <row r="773">
          <cell r="B773" t="str">
            <v>TELS PUBLICOS CON COBRO</v>
          </cell>
        </row>
        <row r="774">
          <cell r="B774" t="str">
            <v>CENTRO DE ACTIVIDAD NO EXISTE!!!</v>
          </cell>
        </row>
        <row r="775">
          <cell r="B775" t="str">
            <v>DESPACHO DE CUADRILLAS ORIENTE</v>
          </cell>
        </row>
        <row r="776">
          <cell r="B776" t="str">
            <v>COMUNICACION VIA RADIO</v>
          </cell>
        </row>
        <row r="777">
          <cell r="B777" t="str">
            <v>CAMBIOS RED PRIM Y SECUN P 95-99</v>
          </cell>
        </row>
        <row r="778">
          <cell r="B778" t="str">
            <v>CENTRO DE ACTIVIDAD NO EXISTE!!!</v>
          </cell>
        </row>
        <row r="779">
          <cell r="B779" t="str">
            <v>AJ X INFL VIA RADIO CONVENCIONAL</v>
          </cell>
        </row>
        <row r="780">
          <cell r="B780" t="str">
            <v>CENTRO DE ACTIVIDAD NO EXISTE!!!</v>
          </cell>
        </row>
        <row r="781">
          <cell r="B781" t="str">
            <v>ANTICIPOS PLAN MAESTRO DE INF.</v>
          </cell>
        </row>
        <row r="782">
          <cell r="B782" t="str">
            <v>CENTRO DE ACTIVIDAD NO EXISTE!!!</v>
          </cell>
        </row>
        <row r="783">
          <cell r="B783" t="str">
            <v>AJ POR INFL OTROS PROGRAMAS</v>
          </cell>
        </row>
        <row r="784">
          <cell r="B784" t="str">
            <v>CENTRO DE ACTIVIDAD NO EXISTE!!!</v>
          </cell>
        </row>
        <row r="785">
          <cell r="B785" t="str">
            <v>ANTICIPOS PROGRAMAS ESPECIALES</v>
          </cell>
        </row>
        <row r="786">
          <cell r="B786" t="str">
            <v>CENTRO DE ACTIVIDAD NO EXISTE!!!</v>
          </cell>
        </row>
        <row r="787">
          <cell r="B787" t="str">
            <v>CORREO DE VOZ</v>
          </cell>
        </row>
        <row r="788">
          <cell r="B788" t="str">
            <v>LARGA DISTANCIA</v>
          </cell>
        </row>
        <row r="789">
          <cell r="B789" t="str">
            <v>TRUNKING NACIONAL</v>
          </cell>
        </row>
        <row r="790">
          <cell r="B790" t="str">
            <v>RED METROPOLITANA DE DATOS</v>
          </cell>
        </row>
        <row r="791">
          <cell r="B791" t="str">
            <v>INTERNET</v>
          </cell>
        </row>
        <row r="792">
          <cell r="B792" t="str">
            <v>PROYECTO BOGOTA</v>
          </cell>
        </row>
        <row r="793">
          <cell r="B793" t="str">
            <v>PROYECTO RED FIBRA OPTICA TORRES ISA</v>
          </cell>
        </row>
        <row r="794">
          <cell r="B794" t="str">
            <v>CENTRO DE ACTIVIDAD NO EXISTE!!!</v>
          </cell>
        </row>
        <row r="795">
          <cell r="B795" t="str">
            <v>LINEAS PLAN 95-99</v>
          </cell>
        </row>
        <row r="796">
          <cell r="B796" t="str">
            <v>TRANSMISION PLAN 95-99</v>
          </cell>
        </row>
        <row r="797">
          <cell r="B797" t="str">
            <v>RDSI PLAN 95-99</v>
          </cell>
        </row>
        <row r="798">
          <cell r="B798" t="str">
            <v>EDIFICIOS PLAN MERCADEO</v>
          </cell>
        </row>
        <row r="799">
          <cell r="B799" t="str">
            <v>REPUESTOS EQUIPOS PRUEBA Y GENERACION</v>
          </cell>
        </row>
        <row r="800">
          <cell r="B800" t="str">
            <v>CENTRO DE ACTIVIDAD NO EXISTE!!!</v>
          </cell>
        </row>
        <row r="801">
          <cell r="B801" t="str">
            <v>CAPACITACION TELEFONOS</v>
          </cell>
        </row>
        <row r="802">
          <cell r="B802" t="str">
            <v>CENTRO DE ACTIVIDAD NO EXISTE!!!</v>
          </cell>
        </row>
        <row r="803">
          <cell r="B803" t="str">
            <v>DESPACHO DE CUADRILLAS</v>
          </cell>
        </row>
        <row r="804">
          <cell r="B804" t="str">
            <v>CENTRO DE ACTIVIDAD NO EXISTE!!!</v>
          </cell>
        </row>
        <row r="805">
          <cell r="B805" t="str">
            <v>ANTICIPO PROGRAMAS GENERALES</v>
          </cell>
        </row>
        <row r="806">
          <cell r="B806" t="str">
            <v>EDIFICIOS PLANTA INT P.95-99</v>
          </cell>
        </row>
        <row r="807">
          <cell r="B807" t="str">
            <v>CENTRO DE ACTIVIDAD NO EXISTE!!!</v>
          </cell>
        </row>
        <row r="808">
          <cell r="B808" t="str">
            <v>INTERCON ENTRE CENTRALES P 95-99</v>
          </cell>
        </row>
        <row r="809">
          <cell r="B809" t="str">
            <v>GABINETES INTERRUPTORES P.95-99</v>
          </cell>
        </row>
        <row r="810">
          <cell r="B810" t="str">
            <v>AIRE ACONDICIONADO PLAN 95-99</v>
          </cell>
        </row>
        <row r="811">
          <cell r="B811" t="str">
            <v>CENTRO DE ACTIVIDAD NO EXISTE!!!</v>
          </cell>
        </row>
        <row r="812">
          <cell r="B812" t="str">
            <v>EQUIPO FIJO ORIENTE</v>
          </cell>
        </row>
        <row r="813">
          <cell r="B813" t="str">
            <v>CENTRO DE ACTIVIDAD NO EXISTE!!!</v>
          </cell>
        </row>
        <row r="814">
          <cell r="B814" t="str">
            <v>ANTICIPOS TELEF PLAN 95-99</v>
          </cell>
        </row>
        <row r="815">
          <cell r="B815" t="str">
            <v>PLAN REPOSICION LINEAS</v>
          </cell>
        </row>
        <row r="816">
          <cell r="B816" t="str">
            <v>EQUIPOS TRANSMISION 35000 LINEAS</v>
          </cell>
        </row>
        <row r="817">
          <cell r="B817" t="str">
            <v>EQUIPOS COMPUTACION 98000 LINEAS</v>
          </cell>
        </row>
        <row r="818">
          <cell r="B818" t="str">
            <v>EQUIPOS TRANSMISION 98000 LINEAS</v>
          </cell>
        </row>
        <row r="819">
          <cell r="B819" t="str">
            <v>OTROS PLAN REVISION 95-99</v>
          </cell>
        </row>
        <row r="820">
          <cell r="B820" t="str">
            <v>CONMUTACION ESTRATOS BAJOS 2A. LINEA</v>
          </cell>
        </row>
        <row r="821">
          <cell r="B821" t="str">
            <v>CENTRO DE ACTIVIDAD NO EXISTE!!!</v>
          </cell>
        </row>
        <row r="822">
          <cell r="B822" t="str">
            <v>ANTICIPOS PLANTA GENERAL</v>
          </cell>
        </row>
        <row r="823">
          <cell r="B823" t="str">
            <v>CENTRO DE ACTIVIDAD NO EXISTE!!!</v>
          </cell>
        </row>
        <row r="824">
          <cell r="B824" t="str">
            <v>ANTICIPOS TELEFONOS PLAN 90-94</v>
          </cell>
        </row>
        <row r="825">
          <cell r="B825" t="str">
            <v>CENTRO DE ACTIVIDAD NO EXISTE!!!</v>
          </cell>
        </row>
        <row r="826">
          <cell r="B826" t="str">
            <v>INGENIERIA OTROS PROGRAMAS</v>
          </cell>
        </row>
        <row r="827">
          <cell r="B827" t="str">
            <v>INGENIERIA PLAN REPOSICION</v>
          </cell>
        </row>
        <row r="828">
          <cell r="B828" t="str">
            <v>GASTOS FROS. EXIMBANK PLAN 95-99</v>
          </cell>
        </row>
        <row r="829">
          <cell r="B829" t="str">
            <v>CENTRO DE ACTIVIDAD NO EXISTE!!!</v>
          </cell>
        </row>
        <row r="830">
          <cell r="B830" t="str">
            <v>GASTOS FINANCIEROS PLESSEY</v>
          </cell>
        </row>
        <row r="831">
          <cell r="B831" t="str">
            <v>CENTRO DE ACTIVIDAD NO EXISTE!!!</v>
          </cell>
        </row>
        <row r="832">
          <cell r="B832" t="str">
            <v>AJUSTES POR INFLACION ORIENTE</v>
          </cell>
        </row>
        <row r="833">
          <cell r="B833" t="str">
            <v>CENTRO DE ACTIVIDAD NO EXISTE!!!</v>
          </cell>
        </row>
        <row r="834">
          <cell r="B834" t="str">
            <v>AJUSTE PRESTAMO EXIMBANK (189K)</v>
          </cell>
        </row>
        <row r="835">
          <cell r="B835" t="str">
            <v>CENTRO DE ACTIVIDAD NO EXISTE!!!</v>
          </cell>
        </row>
        <row r="836">
          <cell r="B836" t="str">
            <v>AJUSTE PRESTAMO PLESSEY</v>
          </cell>
        </row>
        <row r="837">
          <cell r="B837" t="str">
            <v>CENTRO DE ACTIVIDAD NO EXISTE!!!</v>
          </cell>
        </row>
        <row r="838">
          <cell r="B838" t="str">
            <v>INGENIERIA PLAN DE DESARROLLO 2000-2002</v>
          </cell>
        </row>
        <row r="839">
          <cell r="B839" t="str">
            <v>AJUSTE PTMO. C. ITOH (161K)</v>
          </cell>
        </row>
        <row r="840">
          <cell r="B840" t="str">
            <v>INGENIERIA PLAN 1995-1999</v>
          </cell>
        </row>
        <row r="841">
          <cell r="B841" t="str">
            <v>INGENIERIA PROYECTO ORIENTE</v>
          </cell>
        </row>
        <row r="842">
          <cell r="B842" t="str">
            <v>CENTRO DE ACTIVIDAD NO EXISTE!!!</v>
          </cell>
        </row>
        <row r="843">
          <cell r="B843" t="str">
            <v>INGENIERIA TELEFONOS VIA RADIO</v>
          </cell>
        </row>
        <row r="844">
          <cell r="B844" t="str">
            <v>SUB O.C. CANALIZACIONES VARIAS</v>
          </cell>
        </row>
        <row r="845">
          <cell r="B845" t="str">
            <v>SUB O.C. VARIAS</v>
          </cell>
        </row>
        <row r="846">
          <cell r="B846" t="str">
            <v>SUB LA CABAÑA O. C. EXPANSION</v>
          </cell>
        </row>
        <row r="847">
          <cell r="B847" t="str">
            <v>SUB ITAGUI O. C. EXPANSION</v>
          </cell>
        </row>
        <row r="848">
          <cell r="B848" t="str">
            <v>SUB. YARUMAL II O.C. AMPLIACION</v>
          </cell>
        </row>
        <row r="849">
          <cell r="B849" t="str">
            <v>SUB. SAN ANTONIO OO. CC. AMPLIACION</v>
          </cell>
        </row>
        <row r="850">
          <cell r="B850" t="str">
            <v>SUB. RIONEGRO O.C. AMPLIACION</v>
          </cell>
        </row>
        <row r="851">
          <cell r="B851" t="str">
            <v>SUB. SANTA ROSA O.C. AMPLIACION</v>
          </cell>
        </row>
        <row r="852">
          <cell r="B852" t="str">
            <v>SUB. O.C. CANALIZACIONES ITAGUI</v>
          </cell>
        </row>
        <row r="853">
          <cell r="B853" t="str">
            <v>SUB. O.C. CANALIZACIONES CABA\A</v>
          </cell>
        </row>
        <row r="854">
          <cell r="B854" t="str">
            <v>SUB. O.C. CANALIZACIONES ORIENTE</v>
          </cell>
        </row>
        <row r="855">
          <cell r="B855" t="str">
            <v>EXPANSION REDES PRIMARIAS</v>
          </cell>
        </row>
        <row r="856">
          <cell r="B856" t="str">
            <v>REPOSICION REDES PRIMARIAS</v>
          </cell>
        </row>
        <row r="857">
          <cell r="B857" t="str">
            <v>RECTIFICACION REDES SECUNDARIAS</v>
          </cell>
        </row>
        <row r="858">
          <cell r="B858" t="str">
            <v>EST. REDES PRIMARIAS AISLAD.</v>
          </cell>
        </row>
        <row r="859">
          <cell r="B859" t="str">
            <v>CENTRO DE INFORMACION REDES</v>
          </cell>
        </row>
        <row r="860">
          <cell r="B860" t="str">
            <v>RECONSTRUCCION TRANSFORMADORES</v>
          </cell>
        </row>
        <row r="861">
          <cell r="B861" t="str">
            <v>AUTOMATIZACION DE LA DISTRIBUC</v>
          </cell>
        </row>
        <row r="862">
          <cell r="B862" t="str">
            <v>REDES OTRAS ENTIDADES</v>
          </cell>
        </row>
        <row r="863">
          <cell r="B863" t="str">
            <v>SUB. RIO CLARO 110KV EXPANSION</v>
          </cell>
        </row>
        <row r="864">
          <cell r="B864" t="str">
            <v>REDES SUBESTACION ORIENTE II</v>
          </cell>
        </row>
        <row r="865">
          <cell r="B865" t="str">
            <v>REDES SUB LA CABANA</v>
          </cell>
        </row>
        <row r="866">
          <cell r="B866" t="str">
            <v>REDES SUB. ITAGUI</v>
          </cell>
        </row>
        <row r="867">
          <cell r="B867" t="str">
            <v>CONTRATOS REDES ZONA SUR</v>
          </cell>
        </row>
        <row r="868">
          <cell r="B868" t="str">
            <v>CONTRATO RED AEREA</v>
          </cell>
        </row>
        <row r="869">
          <cell r="B869" t="str">
            <v>ESTUDIOS DISTRIBUCION ENERGIA</v>
          </cell>
        </row>
        <row r="870">
          <cell r="B870" t="str">
            <v>CONTRATOS REDES ZONA NORTE</v>
          </cell>
        </row>
        <row r="871">
          <cell r="B871" t="str">
            <v>SUB. RIO CLARO 110KV OC EXPANSION</v>
          </cell>
        </row>
        <row r="872">
          <cell r="B872" t="str">
            <v>SUB. RIONEGRO AMPLIACION</v>
          </cell>
        </row>
        <row r="873">
          <cell r="B873" t="str">
            <v>INGENIERIA DISTRIBUCION 95-2000</v>
          </cell>
        </row>
        <row r="874">
          <cell r="B874" t="str">
            <v>SUB. STA ROSA AMPLIACION</v>
          </cell>
        </row>
        <row r="875">
          <cell r="B875" t="str">
            <v>S/E SAN CRISTOBAL AMPLIACION</v>
          </cell>
        </row>
        <row r="876">
          <cell r="B876" t="str">
            <v>SUB YARUMAL AMPLIACION</v>
          </cell>
        </row>
        <row r="877">
          <cell r="B877" t="str">
            <v>SUB ITAGUI EXPANSION</v>
          </cell>
        </row>
        <row r="878">
          <cell r="B878" t="str">
            <v>SUB LA CABANA EXPANSION</v>
          </cell>
        </row>
        <row r="879">
          <cell r="B879" t="str">
            <v>SUB REP/RESP TRANSF POTENCIA</v>
          </cell>
        </row>
        <row r="880">
          <cell r="B880" t="str">
            <v>SUB REP/RESP INTERRUP SECCIONAD</v>
          </cell>
        </row>
        <row r="881">
          <cell r="B881" t="str">
            <v>SUB REP/RESP TRANSFORMAD MEDIDA</v>
          </cell>
        </row>
        <row r="882">
          <cell r="B882" t="str">
            <v>SUB REP/RESP PARARRAYOS</v>
          </cell>
        </row>
        <row r="883">
          <cell r="B883" t="str">
            <v>ANTICIPOS DISTRIBUCION 95 - 2000</v>
          </cell>
        </row>
        <row r="884">
          <cell r="B884" t="str">
            <v>SUB REFUERZO PROTECCIONES VARIAS</v>
          </cell>
        </row>
        <row r="885">
          <cell r="B885" t="str">
            <v>SUB REFUERZO PROTECC COMUNICAC.</v>
          </cell>
        </row>
        <row r="886">
          <cell r="B886" t="str">
            <v>SUB REP/RESP VARIAS</v>
          </cell>
        </row>
        <row r="887">
          <cell r="B887" t="str">
            <v>OBRAS CIVILES VARIAS PESD</v>
          </cell>
        </row>
        <row r="888">
          <cell r="B888" t="str">
            <v>SUBESTACION SANTA ANA</v>
          </cell>
        </row>
        <row r="889">
          <cell r="B889" t="str">
            <v>GASTOS FINANCIEROS DISTRIBUCION</v>
          </cell>
        </row>
        <row r="890">
          <cell r="B890" t="str">
            <v>EMPALME ZAMORA-CABANA-OCCIDENTE</v>
          </cell>
        </row>
        <row r="891">
          <cell r="B891" t="str">
            <v>EMPALME BELEN ITAGUI ANCON SUR</v>
          </cell>
        </row>
        <row r="892">
          <cell r="B892" t="str">
            <v>INTERCONEXION 110 KV SUB BELLO</v>
          </cell>
        </row>
        <row r="893">
          <cell r="B893" t="str">
            <v>AJ POR INFL PL EXP SUB DIST FUT</v>
          </cell>
        </row>
        <row r="894">
          <cell r="B894" t="str">
            <v>CENTRO DE ACTIVIDAD NO EXISTE!!!</v>
          </cell>
        </row>
        <row r="895">
          <cell r="B895" t="str">
            <v>INVERSIONES ANALISIS TECNICO</v>
          </cell>
        </row>
        <row r="896">
          <cell r="B896" t="str">
            <v>INVERSIONES Y MEJORAS ZONA METROPOLITANA</v>
          </cell>
        </row>
        <row r="897">
          <cell r="B897" t="str">
            <v>INVERSIONES Y MEJORAS ZONA GUADALUPE</v>
          </cell>
        </row>
        <row r="898">
          <cell r="B898" t="str">
            <v>INVERSIONES Y MEJORAS ZONA GUATAPE</v>
          </cell>
        </row>
        <row r="899">
          <cell r="B899" t="str">
            <v>INVERSIONES Y MEJORAS SECCION PLAYAS</v>
          </cell>
        </row>
        <row r="900">
          <cell r="B900" t="str">
            <v>INVERSIONES OPERACIÓN CENTRO CONTROL</v>
          </cell>
        </row>
        <row r="901">
          <cell r="B901" t="str">
            <v>INVERSIONES MANTENIMIENTO CENTRO CONTROL</v>
          </cell>
        </row>
        <row r="902">
          <cell r="B902" t="str">
            <v>REHABILITACION CENTRAL GUATAPE</v>
          </cell>
        </row>
        <row r="903">
          <cell r="B903" t="str">
            <v>PROYECTOS COMUNICACIONES</v>
          </cell>
        </row>
        <row r="904">
          <cell r="B904" t="str">
            <v>CENTRO DE ACTIVIDAD NO EXISTE!!!</v>
          </cell>
        </row>
        <row r="905">
          <cell r="B905" t="str">
            <v>EQUIPOS PROD ENERGIA FUTURO</v>
          </cell>
        </row>
        <row r="906">
          <cell r="B906" t="str">
            <v>REPOSIC EG TRON G1P 3 Y PB</v>
          </cell>
        </row>
        <row r="907">
          <cell r="B907" t="str">
            <v>MODERNIZACION GUATAPE</v>
          </cell>
        </row>
        <row r="908">
          <cell r="B908" t="str">
            <v>OBRAS VARIAS DIVISION TECNICA FUTURA</v>
          </cell>
        </row>
        <row r="909">
          <cell r="B909" t="str">
            <v>CENTRO DE ACTIVIDAD NO EXISTE!!!</v>
          </cell>
        </row>
        <row r="910">
          <cell r="B910" t="str">
            <v>OBRAS VARIAS MINICENTRAL PAJARITO</v>
          </cell>
        </row>
        <row r="911">
          <cell r="B911" t="str">
            <v>OBRAS VARIANTE MINICENTRAL DOLORES</v>
          </cell>
        </row>
        <row r="912">
          <cell r="B912" t="str">
            <v>DISENO PAJARITO DOLORES</v>
          </cell>
        </row>
        <row r="913">
          <cell r="B913" t="str">
            <v>CENTRO DE ACTIVIDAD NO EXISTE!!!</v>
          </cell>
        </row>
        <row r="914">
          <cell r="B914" t="str">
            <v>EQUIPOS MINICENTRAL PAJARITO</v>
          </cell>
        </row>
        <row r="915">
          <cell r="B915" t="str">
            <v>EQUIPOS MINICENTRAL DOLORES</v>
          </cell>
        </row>
        <row r="916">
          <cell r="B916" t="str">
            <v>INTERVENTORIA PAJARITO DOLORES</v>
          </cell>
        </row>
        <row r="917">
          <cell r="B917" t="str">
            <v>INGEN. Y ADMON. MINICENTRALES</v>
          </cell>
        </row>
        <row r="918">
          <cell r="B918" t="str">
            <v>CENTRO DE ACTIVIDAD NO EXISTE!!!</v>
          </cell>
        </row>
        <row r="919">
          <cell r="B919" t="str">
            <v>ANTICIPO MINICENTRALES PAJARITO DOLORES</v>
          </cell>
        </row>
        <row r="920">
          <cell r="B920" t="str">
            <v>CENTRO DE ACTIVIDAD NO EXISTE!!!</v>
          </cell>
        </row>
        <row r="921">
          <cell r="B921" t="str">
            <v>ANTIC GENERACION Y REPOS. EQ. FUTUROS</v>
          </cell>
        </row>
        <row r="922">
          <cell r="B922" t="str">
            <v>CENTRO DE ACTIVIDAD NO EXISTE!!!</v>
          </cell>
        </row>
        <row r="923">
          <cell r="B923" t="str">
            <v>ING. Y ADMON. GENER. Y REP. EQUIPOS FUT.</v>
          </cell>
        </row>
        <row r="924">
          <cell r="B924" t="str">
            <v>CENTRO DE ACTIVIDAD NO EXISTE!!!</v>
          </cell>
        </row>
        <row r="925">
          <cell r="B925" t="str">
            <v>ING PLAN REDUCC PERDIDAS 95 - 2000</v>
          </cell>
        </row>
        <row r="926">
          <cell r="B926" t="str">
            <v>INSTALACION CONTADORES H.V. PERDIDAS</v>
          </cell>
        </row>
        <row r="927">
          <cell r="B927" t="str">
            <v>CONTADORES SECCION MEDICION</v>
          </cell>
        </row>
        <row r="928">
          <cell r="B928" t="str">
            <v>INSTALACION CONTADORES H.V.</v>
          </cell>
        </row>
        <row r="929">
          <cell r="B929" t="str">
            <v>INSTALACION CONTADORES PRPF</v>
          </cell>
        </row>
        <row r="930">
          <cell r="B930" t="str">
            <v>REDES PRIMARIAS HV</v>
          </cell>
        </row>
        <row r="931">
          <cell r="B931" t="str">
            <v>REDES SECUNDARIAS HV</v>
          </cell>
        </row>
        <row r="932">
          <cell r="B932" t="str">
            <v>TRANSFORMADORES HV</v>
          </cell>
        </row>
        <row r="933">
          <cell r="B933" t="str">
            <v>EXPANSION REDES D.E.N.</v>
          </cell>
        </row>
        <row r="934">
          <cell r="B934" t="str">
            <v>EXPANSION REDES D.E.C.</v>
          </cell>
        </row>
        <row r="935">
          <cell r="B935" t="str">
            <v>EXPANSION REDES D.E.S.</v>
          </cell>
        </row>
        <row r="936">
          <cell r="B936" t="str">
            <v>LEVANT. INFORMACION DISTRIBUCION</v>
          </cell>
        </row>
        <row r="937">
          <cell r="B937" t="str">
            <v>CONTRATOS UNIDAD GESTION Y ANALISIS D.E.</v>
          </cell>
        </row>
        <row r="938">
          <cell r="B938" t="str">
            <v>CONTRATOS DEPTO. CONTROL ENERGIA</v>
          </cell>
        </row>
        <row r="939">
          <cell r="B939" t="str">
            <v>CENTRO DE ACTIVIDAD NO EXISTE!!!</v>
          </cell>
        </row>
        <row r="940">
          <cell r="B940" t="str">
            <v>PILAS PUBLICAS</v>
          </cell>
        </row>
        <row r="941">
          <cell r="B941" t="str">
            <v>RECONSTRUCCION TRANSFORMADOR BARBOSA</v>
          </cell>
        </row>
        <row r="942">
          <cell r="B942" t="str">
            <v>CENTRO DE ACTIVIDAD NO EXISTE!!!</v>
          </cell>
        </row>
        <row r="943">
          <cell r="B943" t="str">
            <v>SISTEMA TELEMEDIDA DISTRIBUCION</v>
          </cell>
        </row>
        <row r="944">
          <cell r="B944" t="str">
            <v>SIST TELEMEDIDA GENERACION</v>
          </cell>
        </row>
        <row r="945">
          <cell r="B945" t="str">
            <v>SUB CENTRO CONTROL TELEMEDIDA D.</v>
          </cell>
        </row>
        <row r="946">
          <cell r="B946" t="str">
            <v>SUB CENTRO CONTROL TELEMEDIDA G.</v>
          </cell>
        </row>
        <row r="947">
          <cell r="B947" t="str">
            <v>CENTRO DE ACTIVIDAD NO EXISTE!!!</v>
          </cell>
        </row>
        <row r="948">
          <cell r="B948" t="str">
            <v>INGENIERIA TELEMEDIDA</v>
          </cell>
        </row>
        <row r="949">
          <cell r="B949" t="str">
            <v>OBRAS CIVILES SIST. TELEMEDIDA DISTRIB</v>
          </cell>
        </row>
        <row r="950">
          <cell r="B950" t="str">
            <v>OBRAS CIVILES SIST. TELEMEDIDA GENERACION</v>
          </cell>
        </row>
        <row r="951">
          <cell r="B951" t="str">
            <v>CENTRO DE ACTIVIDAD NO EXISTE!!!</v>
          </cell>
        </row>
        <row r="952">
          <cell r="B952" t="str">
            <v>CONSULTORIA TELEMEDIDA DISTRIBUCION</v>
          </cell>
        </row>
        <row r="953">
          <cell r="B953" t="str">
            <v>CONSULTORIA TELEMEDIDA GENERACION</v>
          </cell>
        </row>
        <row r="954">
          <cell r="B954" t="str">
            <v>CENTRO DE ACTIVIDAD NO EXISTE!!!</v>
          </cell>
        </row>
        <row r="955">
          <cell r="B955" t="str">
            <v>ANT REDUCCION PERDIDAS FUTURO</v>
          </cell>
        </row>
        <row r="956">
          <cell r="B956" t="str">
            <v>CENTRO DE ACTIVIDAD NO EXISTE!!!</v>
          </cell>
        </row>
        <row r="957">
          <cell r="B957" t="str">
            <v>GASTOS FCIEROS. P.R.P.F.</v>
          </cell>
        </row>
        <row r="958">
          <cell r="B958" t="str">
            <v>CENTRO DE ACTIVIDAD NO EXISTE!!!</v>
          </cell>
        </row>
        <row r="959">
          <cell r="B959" t="str">
            <v>AJ POR INFL PL RED PERD FUT</v>
          </cell>
        </row>
        <row r="960">
          <cell r="B960" t="str">
            <v>CONTR. PRESTACION SERVICIOS REDES</v>
          </cell>
        </row>
        <row r="961">
          <cell r="B961" t="str">
            <v>CENTRO DE ACTIVIDAD NO EXISTE!!!</v>
          </cell>
        </row>
        <row r="962">
          <cell r="B962" t="str">
            <v>OBRA PUBLICA ZONA NORTE</v>
          </cell>
        </row>
        <row r="963">
          <cell r="B963" t="str">
            <v>OBRA PUBLICA ZONA SUR</v>
          </cell>
        </row>
        <row r="964">
          <cell r="B964" t="str">
            <v>CONTRATOS REPARACION DANOS</v>
          </cell>
        </row>
        <row r="965">
          <cell r="B965" t="str">
            <v>OBRA PUBLICA ZONA SUR ALUMBRADO PUBLICO</v>
          </cell>
        </row>
        <row r="966">
          <cell r="B966" t="str">
            <v>CONTRATOS MANTENIMIENTO</v>
          </cell>
        </row>
        <row r="967">
          <cell r="B967" t="str">
            <v>CLIENTES ALUMBRADO PUBLICO</v>
          </cell>
        </row>
        <row r="968">
          <cell r="B968" t="str">
            <v>ATENCION CLIENTE MMTO. PREVENTIVO RURAL</v>
          </cell>
        </row>
        <row r="969">
          <cell r="B969" t="str">
            <v>CONTRATO REDES SUBTERRANEAS</v>
          </cell>
        </row>
        <row r="970">
          <cell r="B970" t="str">
            <v>SERVICIOS EXTERNOS NORTE</v>
          </cell>
        </row>
        <row r="971">
          <cell r="B971" t="str">
            <v>SERVICIOS EXTERNOS SUR</v>
          </cell>
        </row>
        <row r="972">
          <cell r="B972" t="str">
            <v>SERVICIOS EXTERNOS CENTRO</v>
          </cell>
        </row>
        <row r="973">
          <cell r="B973" t="str">
            <v>CENTRO DE ACTIVIDAD NO EXISTE!!!</v>
          </cell>
        </row>
        <row r="974">
          <cell r="B974" t="str">
            <v>PORTAFOLIO SERV. UN. CONTROLES Y PROTEC.</v>
          </cell>
        </row>
        <row r="975">
          <cell r="B975" t="str">
            <v>PORTAFOLIO SERVICIOS DEPTO. MTTO. SUBES.</v>
          </cell>
        </row>
        <row r="976">
          <cell r="B976" t="str">
            <v>PORTAFOLIO SERVICIOS DEPTO MTTO. EQUIPOS</v>
          </cell>
        </row>
        <row r="977">
          <cell r="B977" t="str">
            <v>PORTAFOLIO SERVICIOS EQUIPOS DE MEDIDA</v>
          </cell>
        </row>
        <row r="978">
          <cell r="B978" t="str">
            <v>PORTAFOLIO SERVICIOS LINEA PREFERENCIAL</v>
          </cell>
        </row>
        <row r="979">
          <cell r="B979" t="str">
            <v>PORTAFOLIO SERVICIOS DIVISION MONTALES</v>
          </cell>
        </row>
        <row r="980">
          <cell r="B980" t="str">
            <v>CENTRO DE ACTIVIDAD NO EXISTE!!!</v>
          </cell>
        </row>
        <row r="981">
          <cell r="B981" t="str">
            <v>INTERVENTORIA DISTRIBUCION GAS</v>
          </cell>
        </row>
        <row r="982">
          <cell r="B982" t="str">
            <v>DISENO DISTRIB Y CONTROL GAS</v>
          </cell>
        </row>
        <row r="983">
          <cell r="B983" t="str">
            <v>CENTRO DE ACTIVIDAD NO EXISTE!!!</v>
          </cell>
        </row>
        <row r="984">
          <cell r="B984" t="str">
            <v>INGENIERIA PROYECTO GAS</v>
          </cell>
        </row>
        <row r="985">
          <cell r="B985" t="str">
            <v>CENTRO DE ACTIVIDAD NO EXISTE!!!</v>
          </cell>
        </row>
        <row r="986">
          <cell r="B986" t="str">
            <v>CENTRO CONTROL EQUIPOS</v>
          </cell>
        </row>
        <row r="987">
          <cell r="B987" t="str">
            <v>TUBERIA CENTRAL ACERO ACCESOR</v>
          </cell>
        </row>
        <row r="988">
          <cell r="B988" t="str">
            <v>ESTACION EQUIPOS</v>
          </cell>
        </row>
        <row r="989">
          <cell r="B989" t="str">
            <v>CENTRO DE ACTIVIDAD NO EXISTE!!!</v>
          </cell>
        </row>
        <row r="990">
          <cell r="B990" t="str">
            <v>REDES DISTRIBUCION MEDIA PRESION</v>
          </cell>
        </row>
        <row r="991">
          <cell r="B991" t="str">
            <v>CENTRO DE ACTIVIDAD NO EXISTE!!!</v>
          </cell>
        </row>
        <row r="992">
          <cell r="B992" t="str">
            <v>OBRA CIVIL CENTRO DE CONTROL</v>
          </cell>
        </row>
        <row r="993">
          <cell r="B993" t="str">
            <v>OBRA CIVIL ESTAC TERMINALES</v>
          </cell>
        </row>
        <row r="994">
          <cell r="B994" t="str">
            <v>OBRA CIVIL TUBERIA CENTRAL ACERO</v>
          </cell>
        </row>
        <row r="995">
          <cell r="B995" t="str">
            <v>CENTRO DE ACTIVIDAD NO EXISTE!!!</v>
          </cell>
        </row>
        <row r="996">
          <cell r="B996" t="str">
            <v>REDES PLAN PILOTO GAS HV</v>
          </cell>
        </row>
        <row r="997">
          <cell r="B997" t="str">
            <v>MEDIDORES GAS</v>
          </cell>
        </row>
        <row r="998">
          <cell r="B998" t="str">
            <v>CENTRO DE ACTIVIDAD NO EXISTE!!!</v>
          </cell>
        </row>
        <row r="999">
          <cell r="B999" t="str">
            <v>DESPACHO CUADRILLAS GAS</v>
          </cell>
        </row>
        <row r="1000">
          <cell r="B1000" t="str">
            <v>CENTRO DE ACTIVIDAD NO EXISTE!!!</v>
          </cell>
        </row>
        <row r="1001">
          <cell r="B1001" t="str">
            <v>MASIFICACION GAS</v>
          </cell>
        </row>
        <row r="1002">
          <cell r="B1002" t="str">
            <v>CENTRO DE ACTIVIDAD NO EXISTE!!!</v>
          </cell>
        </row>
        <row r="1003">
          <cell r="B1003" t="str">
            <v>ANTICIPOS PROYECTO GAS</v>
          </cell>
        </row>
        <row r="1004">
          <cell r="B1004" t="str">
            <v>GASTOS FROS FONADE GAS</v>
          </cell>
        </row>
        <row r="1005">
          <cell r="B1005" t="str">
            <v>GASTOS FINANANCIEROS GAS EXIMBANK.</v>
          </cell>
        </row>
        <row r="1006">
          <cell r="B1006" t="str">
            <v>GASTOS FINANCIEROS CITIBANK-GAS</v>
          </cell>
        </row>
        <row r="1007">
          <cell r="B1007" t="str">
            <v>CENTRO DE ACTIVIDAD NO EXISTE!!!</v>
          </cell>
        </row>
        <row r="1008">
          <cell r="B1008" t="str">
            <v>AJ POR INFL PROYECTO GAS</v>
          </cell>
        </row>
        <row r="1009">
          <cell r="B1009" t="str">
            <v>AJUSTES POR DIFERENCIA EN CAMBIO</v>
          </cell>
        </row>
        <row r="1010">
          <cell r="B1010" t="str">
            <v>CENTRO DE ACTIVIDAD NO EXISTE!!!</v>
          </cell>
        </row>
        <row r="1011">
          <cell r="B1011" t="str">
            <v>SUB EL SAALTO 220 KV O. C. EXPANSION</v>
          </cell>
        </row>
        <row r="1012">
          <cell r="B1012" t="str">
            <v>SUB BELLO 220 KV O. C. EXPANSION</v>
          </cell>
        </row>
        <row r="1013">
          <cell r="B1013" t="str">
            <v>SUB BARBOSA 220 KV O. C. AMPLIACION</v>
          </cell>
        </row>
        <row r="1014">
          <cell r="B1014" t="str">
            <v>SUB GUADALUPE IV 220 KV O. C. AMPLIAC.</v>
          </cell>
        </row>
        <row r="1015">
          <cell r="B1015" t="str">
            <v>SUB COLOMBIA 110 KV O.C. AMPLIAC</v>
          </cell>
        </row>
        <row r="1016">
          <cell r="B1016" t="str">
            <v>SUB GIRARDOTA 110 KV O.C. AMPLIAC.</v>
          </cell>
        </row>
        <row r="1017">
          <cell r="B1017" t="str">
            <v>SUB. MALENA 220KV OC RECONFIG.</v>
          </cell>
        </row>
        <row r="1018">
          <cell r="B1018" t="str">
            <v>SUB. MALENA 220KV RECONFIG.</v>
          </cell>
        </row>
        <row r="1019">
          <cell r="B1019" t="str">
            <v>CENTRO DE ACTIVIDAD NO EXISTE!!!</v>
          </cell>
        </row>
        <row r="1020">
          <cell r="B1020" t="str">
            <v>EMPALME BELLO P.BLANCAS VILLA HERMOSA</v>
          </cell>
        </row>
        <row r="1021">
          <cell r="B1021" t="str">
            <v>EMPALME RIOGRANDE GIRARDOTA PL BIENAL</v>
          </cell>
        </row>
        <row r="1022">
          <cell r="B1022" t="str">
            <v>EMPALME OCC COLOMBIA P. BLANCAS</v>
          </cell>
        </row>
        <row r="1023">
          <cell r="B1023" t="str">
            <v>LIN EL SALTO BARBOSA C.T. 220 KV</v>
          </cell>
        </row>
        <row r="1024">
          <cell r="B1024" t="str">
            <v>LINEA TASAJERA BELLO 220 KV</v>
          </cell>
        </row>
        <row r="1025">
          <cell r="B1025" t="str">
            <v>CENTRO DE ACTIVIDAD NO EXISTE!!!</v>
          </cell>
        </row>
        <row r="1026">
          <cell r="B1026" t="str">
            <v>LINEA EL SALTO-YARUMAL I Y II</v>
          </cell>
        </row>
        <row r="1027">
          <cell r="B1027" t="str">
            <v>CENTRO DE ACTIVIDAD NO EXISTE!!!</v>
          </cell>
        </row>
        <row r="1028">
          <cell r="B1028" t="str">
            <v>LINEA GUADALUPE IV-SALTO III REPLANTEO</v>
          </cell>
        </row>
        <row r="1029">
          <cell r="B1029" t="str">
            <v>ING.EXP,TRANS,TRANSF 91-2000</v>
          </cell>
        </row>
        <row r="1030">
          <cell r="B1030" t="str">
            <v>CENTRO DE ACTIVIDAD NO EXISTE!!!</v>
          </cell>
        </row>
        <row r="1031">
          <cell r="B1031" t="str">
            <v>GASTOS FCIEROS EXP,TRAS,TRANSF</v>
          </cell>
        </row>
        <row r="1032">
          <cell r="B1032" t="str">
            <v>CENTRO DE ACTIVIDAD NO EXISTE!!!</v>
          </cell>
        </row>
        <row r="1033">
          <cell r="B1033" t="str">
            <v>SUB EL SALTO 220 KV EXPANSION</v>
          </cell>
        </row>
        <row r="1034">
          <cell r="B1034" t="str">
            <v>SUB BELLO 220 KV EXPANSION</v>
          </cell>
        </row>
        <row r="1035">
          <cell r="B1035" t="str">
            <v>SUB BARBOSA 220 KV AMPLIACION</v>
          </cell>
        </row>
        <row r="1036">
          <cell r="B1036" t="str">
            <v>SUB GUADALUPE IV 220 KV AMPLIACION</v>
          </cell>
        </row>
        <row r="1037">
          <cell r="B1037" t="str">
            <v>SUB COLOMBIA 110 KV AMPLIACION</v>
          </cell>
        </row>
        <row r="1038">
          <cell r="B1038" t="str">
            <v>SUB GIRARDOTA 110 KV AMPLIACION</v>
          </cell>
        </row>
        <row r="1039">
          <cell r="B1039" t="str">
            <v>SUB REP/RESP PARARRAYOS</v>
          </cell>
        </row>
        <row r="1040">
          <cell r="B1040" t="str">
            <v>SUB REP/RESP TRANSFORMAD MEDIDA</v>
          </cell>
        </row>
        <row r="1041">
          <cell r="B1041" t="str">
            <v>SUB REP/RESP TRANSFORMAD POTENCIA</v>
          </cell>
        </row>
        <row r="1042">
          <cell r="B1042" t="str">
            <v>SUB REP/RESP INTERRUPT. SECCIONAD.</v>
          </cell>
        </row>
        <row r="1043">
          <cell r="B1043" t="str">
            <v>SUB REP/RESP VARIOS</v>
          </cell>
        </row>
        <row r="1044">
          <cell r="B1044" t="str">
            <v>SUB REFUERZOS PROTECC. VARIOS</v>
          </cell>
        </row>
        <row r="1045">
          <cell r="B1045" t="str">
            <v>SUB RESPALDO MICROONDAS FIBRA OPTICA</v>
          </cell>
        </row>
        <row r="1046">
          <cell r="B1046" t="str">
            <v>SUB RESPALDO CENETRO DE CONTROL</v>
          </cell>
        </row>
        <row r="1047">
          <cell r="B1047" t="str">
            <v>SUB SISTEMA ANTINCENDIO</v>
          </cell>
        </row>
        <row r="1048">
          <cell r="B1048" t="str">
            <v>OBRAS VARIAS DE TRANSMISION</v>
          </cell>
        </row>
        <row r="1049">
          <cell r="B1049" t="str">
            <v>S/E BELEN BANCO COMPENSACION REACTIVA</v>
          </cell>
        </row>
        <row r="1050">
          <cell r="B1050" t="str">
            <v>S/E MALENA REMODELACION Y AMPLIACION</v>
          </cell>
        </row>
        <row r="1051">
          <cell r="B1051" t="str">
            <v>CENTRO DE ACTIVIDAD NO EXISTE!!!</v>
          </cell>
        </row>
        <row r="1052">
          <cell r="B1052" t="str">
            <v>AJUSTE PRESTAMO</v>
          </cell>
        </row>
        <row r="1053">
          <cell r="B1053" t="str">
            <v>GASTOS FINANCIEROS</v>
          </cell>
        </row>
        <row r="1054">
          <cell r="B1054" t="str">
            <v>AJ POR INFL TRANS Y TRANSF FUTURO</v>
          </cell>
        </row>
        <row r="1055">
          <cell r="B1055" t="str">
            <v>ANTICIPOS TRANSM Y TRANSF FUTURO</v>
          </cell>
        </row>
        <row r="1056">
          <cell r="B1056" t="str">
            <v>CENTRO DE ACTIVIDAD NO EXISTE!!!</v>
          </cell>
        </row>
        <row r="1057">
          <cell r="B1057" t="str">
            <v>ANTICIPOS PLAYAS</v>
          </cell>
        </row>
        <row r="1058">
          <cell r="B1058" t="str">
            <v>CENTRO DE ACTIVIDAD NO EXISTE!!!</v>
          </cell>
        </row>
        <row r="1059">
          <cell r="B1059" t="str">
            <v>DISENOS PORCE II</v>
          </cell>
        </row>
        <row r="1060">
          <cell r="B1060" t="str">
            <v>ESTUDIOS AMBIENTALES PORCE II</v>
          </cell>
        </row>
        <row r="1061">
          <cell r="B1061" t="str">
            <v>INTERVENTORIA PORCE II</v>
          </cell>
        </row>
        <row r="1062">
          <cell r="B1062" t="str">
            <v>CENTRO DE ACTIVIDAD NO EXISTE!!!</v>
          </cell>
        </row>
        <row r="1063">
          <cell r="B1063" t="str">
            <v>ASESORES PORCE II</v>
          </cell>
        </row>
        <row r="1064">
          <cell r="B1064" t="str">
            <v>TIERRAS Y SERVIDUMBRES PORCE II</v>
          </cell>
        </row>
        <row r="1065">
          <cell r="B1065" t="str">
            <v>INGENIERIA Y ADMON. PORCE II</v>
          </cell>
        </row>
        <row r="1066">
          <cell r="B1066" t="str">
            <v>DISENOS TRANSM ASOCIADA PORCE II</v>
          </cell>
        </row>
        <row r="1067">
          <cell r="B1067" t="str">
            <v>PROGRAMA CAPACITACION BID PORCE</v>
          </cell>
        </row>
        <row r="1068">
          <cell r="B1068" t="str">
            <v>INFRAEST CAMPAMENTOS PORCE II</v>
          </cell>
        </row>
        <row r="1069">
          <cell r="B1069" t="str">
            <v>CENTRO DE ACTIVIDAD NO EXISTE!!!</v>
          </cell>
        </row>
        <row r="1070">
          <cell r="B1070" t="str">
            <v>INFRAEST CARRET DE ACC PORCE II</v>
          </cell>
        </row>
        <row r="1071">
          <cell r="B1071" t="str">
            <v>CENTRO DE ACTIVIDAD NO EXISTE!!!</v>
          </cell>
        </row>
        <row r="1072">
          <cell r="B1072" t="str">
            <v>PRESA Y VERT PORCE II</v>
          </cell>
        </row>
        <row r="1073">
          <cell r="B1073" t="str">
            <v>CENTRO DE ACTIVIDAD NO EXISTE!!!</v>
          </cell>
        </row>
        <row r="1074">
          <cell r="B1074" t="str">
            <v>OBRAS SUBTERRANEAS PORCE II</v>
          </cell>
        </row>
        <row r="1075">
          <cell r="B1075" t="str">
            <v>CENTRO DE ACTIVIDAD NO EXISTE!!!</v>
          </cell>
        </row>
        <row r="1076">
          <cell r="B1076" t="str">
            <v>SUBESTACION PORCE II</v>
          </cell>
        </row>
        <row r="1077">
          <cell r="B1077" t="str">
            <v>CENTRO DE ACTIVIDAD NO EXISTE!!!</v>
          </cell>
        </row>
        <row r="1078">
          <cell r="B1078" t="str">
            <v>LINEAS DE TRANSMISION PORCE II</v>
          </cell>
        </row>
        <row r="1079">
          <cell r="B1079" t="str">
            <v>CENTRO DE ACTIVIDAD NO EXISTE!!!</v>
          </cell>
        </row>
        <row r="1080">
          <cell r="B1080" t="str">
            <v>OBRAS SUSTITUTIVAS PORCE II</v>
          </cell>
        </row>
        <row r="1081">
          <cell r="B1081" t="str">
            <v>CENTRO DE ACTIVIDAD NO EXISTE!!!</v>
          </cell>
        </row>
        <row r="1082">
          <cell r="B1082" t="str">
            <v>OB PROTECC MEDIO AMB PORCE II</v>
          </cell>
        </row>
        <row r="1083">
          <cell r="B1083" t="str">
            <v>CENTRO DE ACTIVIDAD NO EXISTE!!!</v>
          </cell>
        </row>
        <row r="1084">
          <cell r="B1084" t="str">
            <v>EQUIPOS INFRAESTRUCTURA PORCE II</v>
          </cell>
        </row>
        <row r="1085">
          <cell r="B1085" t="str">
            <v>TURBINAS Y ASOCIADOS PORCE II</v>
          </cell>
        </row>
        <row r="1086">
          <cell r="B1086" t="str">
            <v>COMPUERTAS PORCE II</v>
          </cell>
        </row>
        <row r="1087">
          <cell r="B1087" t="str">
            <v>GENERADORES Y ASOCIADOS PORCE II</v>
          </cell>
        </row>
        <row r="1088">
          <cell r="B1088" t="str">
            <v>CENTRO DE ACTIVIDAD NO EXISTE!!!</v>
          </cell>
        </row>
        <row r="1089">
          <cell r="B1089" t="str">
            <v>TRANSFORMADORES PORCE II</v>
          </cell>
        </row>
        <row r="1090">
          <cell r="B1090" t="str">
            <v>CENTRO DE ACTIVIDAD NO EXISTE!!!</v>
          </cell>
        </row>
        <row r="1091">
          <cell r="B1091" t="str">
            <v>BLIND TUNEL Y DISTRIBUID PORC II</v>
          </cell>
        </row>
        <row r="1092">
          <cell r="B1092" t="str">
            <v>CENTRO DE ACTIVIDAD NO EXISTE!!!</v>
          </cell>
        </row>
        <row r="1093">
          <cell r="B1093" t="str">
            <v>EQUIP SECUNDARIOS ELECT PORCE II</v>
          </cell>
        </row>
        <row r="1094">
          <cell r="B1094" t="str">
            <v>EQUIPOS SECUND MECAN PORCE II</v>
          </cell>
        </row>
        <row r="1095">
          <cell r="B1095" t="str">
            <v>EQUIPOS SUBESTACION PORCE II</v>
          </cell>
        </row>
        <row r="1096">
          <cell r="B1096" t="str">
            <v>CENTRO DE ACTIVIDAD NO EXISTE!!!</v>
          </cell>
        </row>
        <row r="1097">
          <cell r="B1097" t="str">
            <v>EQ LINEAS TRANSMISION PORCE II</v>
          </cell>
        </row>
        <row r="1098">
          <cell r="B1098" t="str">
            <v>CENTRO DE ACTIVIDAD NO EXISTE!!!</v>
          </cell>
        </row>
        <row r="1099">
          <cell r="B1099" t="str">
            <v>INVERSION DE MERCADO NO REGULADO Y P.</v>
          </cell>
        </row>
        <row r="1100">
          <cell r="B1100" t="str">
            <v>EQUIPOS DE CONTROL PORCE II</v>
          </cell>
        </row>
        <row r="1101">
          <cell r="B1101" t="str">
            <v>PROG REDUCC PERD Y USO RAC ENE</v>
          </cell>
        </row>
        <row r="1102">
          <cell r="B1102" t="str">
            <v>CENTRO DE ACTIVIDAD NO EXISTE!!!</v>
          </cell>
        </row>
        <row r="1103">
          <cell r="B1103" t="str">
            <v>ANTICIPOS PORCE II</v>
          </cell>
        </row>
        <row r="1104">
          <cell r="B1104" t="str">
            <v>PTMO FONADE PORCE II</v>
          </cell>
        </row>
        <row r="1105">
          <cell r="B1105" t="str">
            <v>PRESTAMO BID PORCE II</v>
          </cell>
        </row>
        <row r="1106">
          <cell r="B1106" t="str">
            <v>PRESTAMO BID PORCE DISTRIBUCION</v>
          </cell>
        </row>
        <row r="1107">
          <cell r="B1107" t="str">
            <v>CENTRO DE ACTIVIDAD NO EXISTE!!!</v>
          </cell>
        </row>
        <row r="1108">
          <cell r="B1108" t="str">
            <v>ANTICIPOS PORCE II TRANSMISION</v>
          </cell>
        </row>
        <row r="1109">
          <cell r="B1109" t="str">
            <v>CENTRO DE ACTIVIDAD NO EXISTE!!!</v>
          </cell>
        </row>
        <row r="1110">
          <cell r="B1110" t="str">
            <v>AJUSTE PRESTAMO BID PORCE II</v>
          </cell>
        </row>
        <row r="1111">
          <cell r="B1111" t="str">
            <v>AJUSTE PRESTAMO BID-PORCE II-DISTRIB.</v>
          </cell>
        </row>
        <row r="1112">
          <cell r="B1112" t="str">
            <v>CENTRO DE ACTIVIDAD NO EXISTE!!!</v>
          </cell>
        </row>
        <row r="1113">
          <cell r="B1113" t="str">
            <v>ESTUDIOS EXP TRANSM DISTRIBUCION</v>
          </cell>
        </row>
        <row r="1114">
          <cell r="B1114" t="str">
            <v>CENTRO DE ACTIVIDAD NO EXISTE!!!</v>
          </cell>
        </row>
        <row r="1115">
          <cell r="B1115" t="str">
            <v>SUBESTACION PIEDRAS BLANCAS EQUIPOS</v>
          </cell>
        </row>
        <row r="1116">
          <cell r="B1116" t="str">
            <v>CENTRO DE ACTIVIDAD NO EXISTE!!!</v>
          </cell>
        </row>
        <row r="1117">
          <cell r="B1117" t="str">
            <v>SUBESTACION GIRARDOTA EQUIPOS</v>
          </cell>
        </row>
        <row r="1118">
          <cell r="B1118" t="str">
            <v>CENTRO DE ACTIVIDAD NO EXISTE!!!</v>
          </cell>
        </row>
        <row r="1119">
          <cell r="B1119" t="str">
            <v>ING PLAN REDUCC PERDIDA</v>
          </cell>
        </row>
        <row r="1120">
          <cell r="B1120" t="str">
            <v>CENTRO DE ACTIVIDAD NO EXISTE!!!</v>
          </cell>
        </row>
        <row r="1121">
          <cell r="B1121" t="str">
            <v>SUBESTACIÓN MALENA EQUIPOS</v>
          </cell>
        </row>
        <row r="1122">
          <cell r="B1122" t="str">
            <v>CENTRO DE ACTIVIDAD NO EXISTE!!!</v>
          </cell>
        </row>
        <row r="1123">
          <cell r="B1123" t="str">
            <v>ANTICIPOS EXP TRANSMISION Y DISTRIBUCION</v>
          </cell>
        </row>
        <row r="1124">
          <cell r="B1124" t="str">
            <v>SUBESTACION CALDAS EQUIPOS</v>
          </cell>
        </row>
        <row r="1125">
          <cell r="B1125" t="str">
            <v>CENTRO DE ACTIVIDAD NO EXISTE!!!</v>
          </cell>
        </row>
        <row r="1126">
          <cell r="B1126" t="str">
            <v>ANT REDUCCION PERDIDAS</v>
          </cell>
        </row>
        <row r="1127">
          <cell r="B1127" t="str">
            <v>CENTRO DE ACTIVIDAD NO EXISTE!!!</v>
          </cell>
        </row>
        <row r="1128">
          <cell r="B1128" t="str">
            <v>PRESTAMO FEN-EXIMBANK TRANS Y DISTRIBUC.</v>
          </cell>
        </row>
        <row r="1129">
          <cell r="B1129" t="str">
            <v>CENTRO DE ACTIVIDAD NO EXISTE!!!</v>
          </cell>
        </row>
        <row r="1130">
          <cell r="B1130" t="str">
            <v>AJUSTE PTMO EXIMBANK TRANS Y DISTRIBUCION</v>
          </cell>
        </row>
        <row r="1131">
          <cell r="B1131" t="str">
            <v>AJ POR INFL REDUCCION PERDIDAS</v>
          </cell>
        </row>
        <row r="1132">
          <cell r="B1132" t="str">
            <v>AJ POR INFL PLAN EXP SUBT Y DISTRIBUCION</v>
          </cell>
        </row>
        <row r="1133">
          <cell r="B1133" t="str">
            <v>CENTRO DE ACTIVIDAD NO EXISTE!!!</v>
          </cell>
        </row>
        <row r="1134">
          <cell r="B1134" t="str">
            <v>INGENIERIA Y ADMON TERMICA</v>
          </cell>
        </row>
        <row r="1135">
          <cell r="B1135" t="str">
            <v>INTERVENTORIA TERMICA</v>
          </cell>
        </row>
        <row r="1136">
          <cell r="B1136" t="str">
            <v>CENTRO DE ACTIVIDAD NO EXISTE!!!</v>
          </cell>
        </row>
        <row r="1137">
          <cell r="B1137" t="str">
            <v>ESTUDIOS Y OBRAS CIVILES TERMICA</v>
          </cell>
        </row>
        <row r="1138">
          <cell r="B1138" t="str">
            <v>INGENIERÍA TÉRMICA LA SIERRA</v>
          </cell>
        </row>
        <row r="1139">
          <cell r="B1139" t="str">
            <v>EQUIPOS COMUNICACIONES TERMICA</v>
          </cell>
        </row>
        <row r="1140">
          <cell r="B1140" t="str">
            <v>CENTRO DE ACTIVIDAD NO EXISTE!!!</v>
          </cell>
        </row>
        <row r="1141">
          <cell r="B1141" t="str">
            <v>CONTRATO LLAVE EN MANO TS</v>
          </cell>
        </row>
        <row r="1142">
          <cell r="B1142" t="str">
            <v>TRANSPORTES Y COMBUSTIBLES TERMICA</v>
          </cell>
        </row>
        <row r="1143">
          <cell r="B1143" t="str">
            <v>COMPRA DE TIERRAS TERMICA</v>
          </cell>
        </row>
        <row r="1144">
          <cell r="B1144" t="str">
            <v>CENTRO DE ACTIVIDAD NO EXISTE!!!</v>
          </cell>
        </row>
        <row r="1145">
          <cell r="B1145" t="str">
            <v>AJUSTE DIF. EN CAMBIO TERMICA LA SIERRA</v>
          </cell>
        </row>
        <row r="1146">
          <cell r="B1146" t="str">
            <v>GASTOS FINANCIEROS TERMICA</v>
          </cell>
        </row>
        <row r="1147">
          <cell r="B1147" t="str">
            <v>ANTICIPOS TERMICA</v>
          </cell>
        </row>
        <row r="1148">
          <cell r="B1148" t="str">
            <v>CENTRO DE ACTIVIDAD NO EXISTE!!!</v>
          </cell>
        </row>
        <row r="1149">
          <cell r="B1149" t="str">
            <v>ANTICIPOS NECHI</v>
          </cell>
        </row>
        <row r="1150">
          <cell r="B1150" t="str">
            <v>TERMOELECTRICA LA SIERRA - CICLO COMBIN.</v>
          </cell>
        </row>
        <row r="1151">
          <cell r="B1151" t="str">
            <v>ESTUDIOS CICLO COMBINADO LA SIERRA</v>
          </cell>
        </row>
        <row r="1152">
          <cell r="B1152" t="str">
            <v>OBRAS CIVILES CICLO COMBINADO T.SIERRA</v>
          </cell>
        </row>
        <row r="1153">
          <cell r="B1153" t="str">
            <v>INTERVENTORIA OBRAS C.Y MONTAJE T.SIERRA</v>
          </cell>
        </row>
        <row r="1154">
          <cell r="B1154" t="str">
            <v>CENTRO DE ACTIVIDAD NO EXISTE!!!</v>
          </cell>
        </row>
        <row r="1155">
          <cell r="B1155" t="str">
            <v>DISEÑOS NECHI</v>
          </cell>
        </row>
        <row r="1156">
          <cell r="B1156" t="str">
            <v>INGENIERIA NECHI</v>
          </cell>
        </row>
        <row r="1157">
          <cell r="B1157" t="str">
            <v>TIERRAS Y SERVIDUMBRES NECHI</v>
          </cell>
        </row>
        <row r="1158">
          <cell r="B1158" t="str">
            <v>CENTRO DE ACTIVIDAD NO EXISTE!!!</v>
          </cell>
        </row>
        <row r="1159">
          <cell r="B1159" t="str">
            <v>AJUSTES POR INFL RIOG II</v>
          </cell>
        </row>
        <row r="1160">
          <cell r="B1160" t="str">
            <v>CENTRO DE ACTIVIDAD NO EXISTE!!!</v>
          </cell>
        </row>
        <row r="1161">
          <cell r="B1161" t="str">
            <v>AJUSTES POR INFLACION NECHI</v>
          </cell>
        </row>
        <row r="1162">
          <cell r="B1162" t="str">
            <v>CENTRO DE ACTIVIDAD NO EXISTE!!!</v>
          </cell>
        </row>
        <row r="1163">
          <cell r="B1163" t="str">
            <v>TRAB PART EN DIV CONSERV CONTROL</v>
          </cell>
        </row>
        <row r="1164">
          <cell r="B1164" t="str">
            <v>CENTRO DE ACTIVIDAD NO EXISTE!!!</v>
          </cell>
        </row>
        <row r="1165">
          <cell r="B1165" t="str">
            <v>DIS MIRAFLORES Y TRONERAS</v>
          </cell>
        </row>
        <row r="1166">
          <cell r="B1166" t="str">
            <v>CENTRO DE ACTIVIDAD NO EXISTE!!!</v>
          </cell>
        </row>
        <row r="1167">
          <cell r="B1167" t="str">
            <v>SISTEMAS INFORM. GEREN. DISTRIB. ENERGIA</v>
          </cell>
        </row>
        <row r="1168">
          <cell r="B1168" t="str">
            <v>ALUMBRADO PUBLICO</v>
          </cell>
        </row>
        <row r="1169">
          <cell r="B1169" t="str">
            <v>EST REDISENO TRONERAS</v>
          </cell>
        </row>
        <row r="1170">
          <cell r="B1170" t="str">
            <v>PLANEAMIENTO OPERATIVO ENERGIA</v>
          </cell>
        </row>
        <row r="1171">
          <cell r="B1171" t="str">
            <v>AJ POR INFL GEN Y REP EQUIPOS</v>
          </cell>
        </row>
        <row r="1172">
          <cell r="B1172" t="str">
            <v>CENTRO DE ACTIVIDAD NO EXISTE!!!</v>
          </cell>
        </row>
        <row r="1173">
          <cell r="B1173" t="str">
            <v>SISTEMA DE REFRIGERACIÓN GUATAPÉ O.C.</v>
          </cell>
        </row>
        <row r="1174">
          <cell r="B1174" t="str">
            <v>CENTRO DE ACTIVIDAD NO EXISTE!!!</v>
          </cell>
        </row>
        <row r="1175">
          <cell r="B1175" t="str">
            <v>MODELO EXPANSION GENERACION</v>
          </cell>
        </row>
        <row r="1176">
          <cell r="B1176" t="str">
            <v>CENTRO DE ACTIVIDAD NO EXISTE!!!</v>
          </cell>
        </row>
        <row r="1177">
          <cell r="B1177" t="str">
            <v>MODERNIZACION GUATAPE</v>
          </cell>
        </row>
        <row r="1178">
          <cell r="B1178" t="str">
            <v>PARTICION Y EXPANSION PARRILLA</v>
          </cell>
        </row>
        <row r="1179">
          <cell r="B1179" t="str">
            <v>MTTO PREVENTIVO RURAL</v>
          </cell>
        </row>
        <row r="1180">
          <cell r="B1180" t="str">
            <v>CENTRO DE ACTIVIDAD NO EXISTE!!!</v>
          </cell>
        </row>
        <row r="1181">
          <cell r="B1181" t="str">
            <v>OB VARIAS PROD ENERG DIV TECNICA</v>
          </cell>
        </row>
        <row r="1182">
          <cell r="B1182" t="str">
            <v>OB VARIAS PRODUCC ENERG GTPE</v>
          </cell>
        </row>
        <row r="1183">
          <cell r="B1183" t="str">
            <v>CENTRO DE ACTIVIDAD NO EXISTE!!!</v>
          </cell>
        </row>
        <row r="1184">
          <cell r="B1184" t="str">
            <v>DISENO RIACHON</v>
          </cell>
        </row>
        <row r="1185">
          <cell r="B1185" t="str">
            <v>CENTRO DE ACTIVIDAD NO EXISTE!!!</v>
          </cell>
        </row>
        <row r="1186">
          <cell r="B1186" t="str">
            <v>REALCE VERTEDERO TENCHE</v>
          </cell>
        </row>
        <row r="1187">
          <cell r="B1187" t="str">
            <v>TRASLADO CENTRAL GUADALUPE</v>
          </cell>
        </row>
        <row r="1188">
          <cell r="B1188" t="str">
            <v>CONSULT. GUAD III,TRON, P.BLANC.</v>
          </cell>
        </row>
        <row r="1189">
          <cell r="B1189" t="str">
            <v>CENTRO DE ACTIVIDAD NO EXISTE!!!</v>
          </cell>
        </row>
        <row r="1190">
          <cell r="B1190" t="str">
            <v>OBRA CIVIL MINICENTRAL DOLORES</v>
          </cell>
        </row>
        <row r="1191">
          <cell r="B1191" t="str">
            <v>EQUIPOS MINICENTRAL DOLORES</v>
          </cell>
        </row>
        <row r="1192">
          <cell r="B1192" t="str">
            <v>CENTRO DE ACTIVIDAD NO EXISTE!!!</v>
          </cell>
        </row>
        <row r="1193">
          <cell r="B1193" t="str">
            <v>PLAN INFORMATICO GERENCIA GENER. ENERGIA</v>
          </cell>
        </row>
        <row r="1194">
          <cell r="B1194" t="str">
            <v>CENTRO DE ACTIVIDAD NO EXISTE!!!</v>
          </cell>
        </row>
        <row r="1195">
          <cell r="B1195" t="str">
            <v>CONSERVACIÓN CUENCAS</v>
          </cell>
        </row>
        <row r="1196">
          <cell r="B1196" t="str">
            <v>OBRAS MITIGACIÓN IMPACTOS AMBIENTALES</v>
          </cell>
        </row>
        <row r="1197">
          <cell r="B1197" t="str">
            <v>ESTACIONES HIDROMETEOROLÓGICAS</v>
          </cell>
        </row>
        <row r="1198">
          <cell r="B1198" t="str">
            <v>CENTRO DE ACTIVIDAD NO EXISTE!!!</v>
          </cell>
        </row>
        <row r="1199">
          <cell r="B1199" t="str">
            <v>CONTRATOS U. PLANEACION GENERACIÓN</v>
          </cell>
        </row>
        <row r="1200">
          <cell r="B1200" t="str">
            <v>CENTRO DE ACTIVIDAD NO EXISTE!!!</v>
          </cell>
        </row>
        <row r="1201">
          <cell r="B1201" t="str">
            <v>ANTICIPOS OTROS PROGRAMA GENERACIÓN</v>
          </cell>
        </row>
        <row r="1202">
          <cell r="B1202" t="str">
            <v>ANTICIPOS GENERAC Y REPOSIC EQ</v>
          </cell>
        </row>
        <row r="1203">
          <cell r="B1203" t="str">
            <v>CENTRO DE ACTIVIDAD NO EXISTE!!!</v>
          </cell>
        </row>
        <row r="1204">
          <cell r="B1204" t="str">
            <v>PMO FEN EXIMBANK OTROS PROGR</v>
          </cell>
        </row>
        <row r="1205">
          <cell r="B1205" t="str">
            <v>CENTRO DE ACTIVIDAD NO EXISTE!!!</v>
          </cell>
        </row>
        <row r="1206">
          <cell r="B1206" t="str">
            <v>AJ POR INFL GENER Y REPOSIC EQ</v>
          </cell>
        </row>
        <row r="1207">
          <cell r="B1207" t="str">
            <v>CENTRO DE ACTIVIDAD NO EXISTE!!!</v>
          </cell>
        </row>
        <row r="1208">
          <cell r="B1208" t="str">
            <v>AJTE PTMO EXIMBANK OTROS PROG</v>
          </cell>
        </row>
        <row r="1209">
          <cell r="B1209" t="str">
            <v>INGENIERIA OTROS PROGRAMAS</v>
          </cell>
        </row>
        <row r="1210">
          <cell r="B1210" t="str">
            <v>ANTICIPOS OTROS PROGRAMA DISTRIBUCION</v>
          </cell>
        </row>
        <row r="1211">
          <cell r="B1211" t="str">
            <v>CENTRO DE ACTIVIDAD NO EXISTE!!!</v>
          </cell>
        </row>
        <row r="1212">
          <cell r="B1212" t="str">
            <v>CAPACITACION GENERACIÓN ENERGIA</v>
          </cell>
        </row>
        <row r="1213">
          <cell r="B1213" t="str">
            <v>CAPACITACION DISTRIBUCION ENERGIA</v>
          </cell>
        </row>
        <row r="1214">
          <cell r="B1214" t="str">
            <v>CAPACITACIÓN COMERCIAL</v>
          </cell>
        </row>
        <row r="1215">
          <cell r="B1215" t="str">
            <v>ADECUACION TERRENO PARQUEADERO</v>
          </cell>
        </row>
        <row r="1216">
          <cell r="B1216" t="str">
            <v>EDIFICIO SEDE BOGOTA</v>
          </cell>
        </row>
        <row r="1217">
          <cell r="B1217" t="str">
            <v>CENTRO DE ACTIVIDAD NO EXISTE!!!</v>
          </cell>
        </row>
        <row r="1218">
          <cell r="B1218" t="str">
            <v>REMODELACION ED.MIGUEL DE AGUI</v>
          </cell>
        </row>
        <row r="1219">
          <cell r="B1219" t="str">
            <v>CENTRO DE ACTIVIDAD NO EXISTE!!!</v>
          </cell>
        </row>
        <row r="1220">
          <cell r="B1220" t="str">
            <v>OBRAS SEGURIDAD INSTALAC EPM</v>
          </cell>
        </row>
        <row r="1221">
          <cell r="B1221" t="str">
            <v>CENTRO DE ACTIVIDAD NO EXISTE!!!</v>
          </cell>
        </row>
        <row r="1222">
          <cell r="B1222" t="str">
            <v>PAVIMENTACION</v>
          </cell>
        </row>
        <row r="1223">
          <cell r="B1223" t="str">
            <v>CENTRO DE ACTIVIDAD NO EXISTE!!!</v>
          </cell>
        </row>
        <row r="1224">
          <cell r="B1224" t="str">
            <v>CONSTRUCC Y MTTO DESPACHO CUAD</v>
          </cell>
        </row>
        <row r="1225">
          <cell r="B1225" t="str">
            <v>CENTRO DE ACTIVIDAD NO EXISTE!!!</v>
          </cell>
        </row>
        <row r="1226">
          <cell r="B1226" t="str">
            <v>REMODELACION PALACIO</v>
          </cell>
        </row>
        <row r="1227">
          <cell r="B1227" t="str">
            <v>REFORMA DIV. COMERCIAL</v>
          </cell>
        </row>
        <row r="1228">
          <cell r="B1228" t="str">
            <v>OBRA CIVIL ADECUACION REFORMAS</v>
          </cell>
        </row>
        <row r="1229">
          <cell r="B1229" t="str">
            <v>ADECUACION OFIC ATENCION USUARIO</v>
          </cell>
        </row>
        <row r="1230">
          <cell r="B1230" t="str">
            <v>CENTRO DE ACTIVIDAD NO EXISTE!!!</v>
          </cell>
        </row>
        <row r="1231">
          <cell r="B1231" t="str">
            <v>FACHADA CENTRO DE CONTROL</v>
          </cell>
        </row>
        <row r="1232">
          <cell r="B1232" t="str">
            <v>CENTRO DE ACTIVIDAD NO EXISTE!!!</v>
          </cell>
        </row>
        <row r="1233">
          <cell r="B1233" t="str">
            <v>ANT PLAN MAEST DE INFORMATICA</v>
          </cell>
        </row>
        <row r="1234">
          <cell r="B1234" t="str">
            <v>CENTRO DE ACTIVIDAD NO EXISTE!!!</v>
          </cell>
        </row>
        <row r="1235">
          <cell r="B1235" t="str">
            <v>ADECUACIONES EDIFICIO EE.PP.M.</v>
          </cell>
        </row>
        <row r="1236">
          <cell r="B1236" t="str">
            <v>CENTRO DE ACTIVIDAD NO EXISTE!!!</v>
          </cell>
        </row>
        <row r="1237">
          <cell r="B1237" t="str">
            <v>CENTRO OPERACION MANTENIMIENTO COLOMBIA</v>
          </cell>
        </row>
        <row r="1238">
          <cell r="B1238" t="str">
            <v>VALORIZACION CORPORATIVA EEPPM</v>
          </cell>
        </row>
        <row r="1239">
          <cell r="B1239" t="str">
            <v>BODEGA ALMACEN GENERAL ZONA NORTE</v>
          </cell>
        </row>
        <row r="1240">
          <cell r="B1240" t="str">
            <v>OFICINA SUSCRIPTORES MPIO. BARBOSA</v>
          </cell>
        </row>
        <row r="1241">
          <cell r="B1241" t="str">
            <v>DESPACHO CUADRILLAS ZONA NORTE</v>
          </cell>
        </row>
        <row r="1242">
          <cell r="B1242" t="str">
            <v>CENTRO DE ACTIVIDAD NO EXISTE!!!</v>
          </cell>
        </row>
        <row r="1243">
          <cell r="B1243" t="str">
            <v>ESTUDIOS DE DEMANDA</v>
          </cell>
        </row>
        <row r="1244">
          <cell r="B1244" t="str">
            <v>CENTRO DE ACTIVIDAD NO EXISTE!!!</v>
          </cell>
        </row>
        <row r="1245">
          <cell r="B1245" t="str">
            <v>OBRAS CAROLINA Y GUATAPE</v>
          </cell>
        </row>
        <row r="1246">
          <cell r="B1246" t="str">
            <v>CENTRO DE ACTIVIDAD NO EXISTE!!!</v>
          </cell>
        </row>
        <row r="1247">
          <cell r="B1247" t="str">
            <v>ADECUACION DESPACHOS ENER Y SUSC</v>
          </cell>
        </row>
        <row r="1248">
          <cell r="B1248" t="str">
            <v>PARQUE RECREACIONAL PIEDRAS BLAN</v>
          </cell>
        </row>
        <row r="1249">
          <cell r="B1249" t="str">
            <v>CENTRO DE ACTIVIDAD NO EXISTE!!!</v>
          </cell>
        </row>
        <row r="1250">
          <cell r="B1250" t="str">
            <v>AJ POR INFL PLANTA GENERAL</v>
          </cell>
        </row>
        <row r="1251">
          <cell r="B1251" t="str">
            <v>AJ POR INFL PLANTA GENERAL</v>
          </cell>
        </row>
        <row r="1252">
          <cell r="B1252" t="str">
            <v>AJ X INFL PTA GENERAL</v>
          </cell>
        </row>
        <row r="1253">
          <cell r="B1253" t="str">
            <v>AJ X INFL PTA GENERAL</v>
          </cell>
        </row>
        <row r="1254">
          <cell r="B1254" t="str">
            <v>CENTRO DE ACTIVIDAD NO EXISTE!!!</v>
          </cell>
        </row>
        <row r="1255">
          <cell r="B1255" t="str">
            <v>PLAN PARQUES ECOLOGICOS</v>
          </cell>
        </row>
        <row r="1256">
          <cell r="B1256" t="str">
            <v>PARQUE DE LAS AGUAS</v>
          </cell>
        </row>
        <row r="1257">
          <cell r="B1257" t="str">
            <v>CENTRO DE ACTIVIDAD NO EXISTE!!!</v>
          </cell>
        </row>
        <row r="1258">
          <cell r="B1258" t="str">
            <v>INTERVENTORIA EDIFICIO EPM</v>
          </cell>
        </row>
        <row r="1259">
          <cell r="B1259" t="str">
            <v>CENTRO DE ACTIVIDAD NO EXISTE!!!</v>
          </cell>
        </row>
        <row r="1260">
          <cell r="B1260" t="str">
            <v>COSTOS CONCURRENTES EDIFICIO EPM</v>
          </cell>
        </row>
        <row r="1261">
          <cell r="B1261" t="str">
            <v>INGENIERIA Y ADMON EDIFICIO EPM</v>
          </cell>
        </row>
        <row r="1262">
          <cell r="B1262" t="str">
            <v>CENTRO DE ACTIVIDAD NO EXISTE!!!</v>
          </cell>
        </row>
        <row r="1263">
          <cell r="B1263" t="str">
            <v>ESTRUCTURAS METALICAS EDIF EPM</v>
          </cell>
        </row>
        <row r="1264">
          <cell r="B1264" t="str">
            <v>CENTRO DE ACTIVIDAD NO EXISTE!!!</v>
          </cell>
        </row>
        <row r="1265">
          <cell r="B1265" t="str">
            <v>AMOBLAM Y SENALIZ EDIFICIO EPM</v>
          </cell>
        </row>
        <row r="1266">
          <cell r="B1266" t="str">
            <v>CENTRO DE ACTIVIDAD NO EXISTE!!!</v>
          </cell>
        </row>
        <row r="1267">
          <cell r="B1267" t="str">
            <v>ACABADOS GRALES EDIFICIO EPM</v>
          </cell>
        </row>
        <row r="1268">
          <cell r="B1268" t="str">
            <v>CENTRO DE ACTIVIDAD NO EXISTE!!!</v>
          </cell>
        </row>
        <row r="1269">
          <cell r="B1269" t="str">
            <v>SISTEMA DE AIRE ACOND EDIF EPM</v>
          </cell>
        </row>
        <row r="1270">
          <cell r="B1270" t="str">
            <v>TRANSP VERT E INCLINADO EDIF EPM</v>
          </cell>
        </row>
        <row r="1271">
          <cell r="B1271" t="str">
            <v>CENTRO DE ACTIVIDAD NO EXISTE!!!</v>
          </cell>
        </row>
        <row r="1272">
          <cell r="B1272" t="str">
            <v>RED ELECT Y COMUNICACIONES EDIF EPM</v>
          </cell>
        </row>
        <row r="1273">
          <cell r="B1273" t="str">
            <v>AUTOMATIZACION EDIFICIO EPM</v>
          </cell>
        </row>
        <row r="1274">
          <cell r="B1274" t="str">
            <v>SISTEMAS DE ILUMINACION EDIF EPM</v>
          </cell>
        </row>
        <row r="1275">
          <cell r="B1275" t="str">
            <v>CENTRO DE ACTIVIDAD NO EXISTE!!!</v>
          </cell>
        </row>
        <row r="1276">
          <cell r="B1276" t="str">
            <v>EQ ANTIINCENDIO E HIDR EDIF EPM</v>
          </cell>
        </row>
        <row r="1277">
          <cell r="B1277" t="str">
            <v>SIST DE VOZ DAT Y SONID EDIF EPM</v>
          </cell>
        </row>
        <row r="1278">
          <cell r="B1278" t="str">
            <v>ANTICIPO SEDE</v>
          </cell>
        </row>
        <row r="1279">
          <cell r="B1279" t="str">
            <v>CENTRO DE ACTIVIDAD NO EXISTE!!!</v>
          </cell>
        </row>
        <row r="1280">
          <cell r="B1280" t="str">
            <v>PROYECTO URE EN LA RESIDENCIA</v>
          </cell>
        </row>
        <row r="1281">
          <cell r="B1281" t="str">
            <v>PROYECTO PILOTO URE INDUSTRIA</v>
          </cell>
        </row>
        <row r="1282">
          <cell r="B1282" t="str">
            <v>INVESTIGACION Y DESARROLLO URE</v>
          </cell>
        </row>
        <row r="1283">
          <cell r="B1283" t="str">
            <v>CENTRO DE ACTIVIDAD NO EXISTE!!!</v>
          </cell>
        </row>
        <row r="1284">
          <cell r="B1284" t="str">
            <v>INGENIERIA Y ADMON U.R.E.</v>
          </cell>
        </row>
        <row r="1285">
          <cell r="B1285" t="str">
            <v>ALUMBRADO PUBLICO EFICIENTE</v>
          </cell>
        </row>
        <row r="1286">
          <cell r="B1286" t="str">
            <v>CENTRO DE ACTIVIDAD NO EXISTE!!!</v>
          </cell>
        </row>
        <row r="1287">
          <cell r="B1287" t="str">
            <v>PROYECTO ALURE</v>
          </cell>
        </row>
        <row r="1288">
          <cell r="B1288" t="str">
            <v>CENTRO DE ACTIVIDAD NO EXISTE!!!</v>
          </cell>
        </row>
        <row r="1289">
          <cell r="B1289" t="str">
            <v>CAMPANA NACIONAL URE</v>
          </cell>
        </row>
        <row r="1290">
          <cell r="B1290" t="str">
            <v>CENTRO DE ACTIVIDAD NO EXISTE!!!</v>
          </cell>
        </row>
        <row r="1291">
          <cell r="B1291" t="str">
            <v>ANTICIPOS U.R.E.</v>
          </cell>
        </row>
        <row r="1292">
          <cell r="B1292" t="str">
            <v>CENTRO DE ACTIVIDAD NO EXISTE!!!</v>
          </cell>
        </row>
        <row r="1293">
          <cell r="B1293" t="str">
            <v>AJ POR INFL USO RACIONAL ENERGIA</v>
          </cell>
        </row>
        <row r="1294">
          <cell r="B1294" t="str">
            <v>CENTRO DE ACTIVIDAD NO EXISTE!!!</v>
          </cell>
        </row>
        <row r="1295">
          <cell r="B1295" t="str">
            <v>ANTICIPOS PROGRAMAS GENERALES</v>
          </cell>
        </row>
        <row r="1296">
          <cell r="B1296" t="str">
            <v>DIRECCION DE INFORMATICA</v>
          </cell>
        </row>
        <row r="1297">
          <cell r="B1297" t="str">
            <v>CAPACIDAD EQUIPOS CORPORATIVOS</v>
          </cell>
        </row>
        <row r="1298">
          <cell r="B1298" t="str">
            <v>PROYECTO GACELA</v>
          </cell>
        </row>
        <row r="1299">
          <cell r="B1299" t="str">
            <v>RED COMUNICACION DE DATOS</v>
          </cell>
        </row>
        <row r="1300">
          <cell r="B1300" t="str">
            <v>METODOLOGIA PARA DRROLLO SIST.</v>
          </cell>
        </row>
        <row r="1301">
          <cell r="B1301" t="str">
            <v>CENTRO DE ACTIVIDAD NO EXISTE!!!</v>
          </cell>
        </row>
        <row r="1302">
          <cell r="B1302" t="str">
            <v>UNIDAD PLANEACION INFORMATICA</v>
          </cell>
        </row>
        <row r="1303">
          <cell r="B1303" t="str">
            <v>CENTRO DE ACTIVIDAD NO EXISTE!!!</v>
          </cell>
        </row>
        <row r="1304">
          <cell r="B1304" t="str">
            <v>UNIDAD DE GESTION INFORMATICA</v>
          </cell>
        </row>
        <row r="1305">
          <cell r="B1305" t="str">
            <v>CENTRO DE ACTIVIDAD NO EXISTE!!!</v>
          </cell>
        </row>
        <row r="1306">
          <cell r="B1306" t="str">
            <v>UNIDAD INGENIERÍA Y TECNOLOGÍA INFORMÁTICA</v>
          </cell>
        </row>
        <row r="1307">
          <cell r="B1307" t="str">
            <v>CENTRO DE ACTIVIDAD NO EXISTE!!!</v>
          </cell>
        </row>
        <row r="1308">
          <cell r="B1308" t="str">
            <v>UNIDAD SISTEMAS DE INFORMACIÓN</v>
          </cell>
        </row>
        <row r="1309">
          <cell r="B1309" t="str">
            <v>EQUIPO SIGMA</v>
          </cell>
        </row>
        <row r="1310">
          <cell r="B1310" t="str">
            <v>MANTENIMIENTO SISTEMAS DE INFORMACIÓN</v>
          </cell>
        </row>
        <row r="1311">
          <cell r="B1311" t="str">
            <v>CENTRO DE ACTIVIDAD NO EXISTE!!!</v>
          </cell>
        </row>
        <row r="1312">
          <cell r="B1312" t="str">
            <v>UNIDAD OPERACIONES INFORMÁTICAS</v>
          </cell>
        </row>
        <row r="1313">
          <cell r="B1313" t="str">
            <v>CENTRO DE ACTIVIDAD NO EXISTE!!!</v>
          </cell>
        </row>
        <row r="1314">
          <cell r="B1314" t="str">
            <v>AJ POR INFL PLAN M INFORMATICA</v>
          </cell>
        </row>
        <row r="1315">
          <cell r="B1315" t="str">
            <v>AJ POR INFL PLAN M INFORMATICA</v>
          </cell>
        </row>
        <row r="1316">
          <cell r="B1316" t="str">
            <v>AJ X INFL PLAN MAEST INFORMATC</v>
          </cell>
        </row>
        <row r="1317">
          <cell r="B1317" t="str">
            <v>AJ POR INFL P MAEST INFORMATIC</v>
          </cell>
        </row>
        <row r="1318">
          <cell r="B1318" t="str">
            <v>CENTRO DE ACTIVIDAD NO EXISTE!!!</v>
          </cell>
        </row>
        <row r="1319">
          <cell r="B1319" t="str">
            <v>DLLO PROY INTERNOS INFORMATICA</v>
          </cell>
        </row>
        <row r="1320">
          <cell r="B1320" t="str">
            <v>CENTRO DE ACTIVIDAD NO EXISTE!!!</v>
          </cell>
        </row>
        <row r="1321">
          <cell r="B1321" t="str">
            <v>CAPACITACION INFORMATICA</v>
          </cell>
        </row>
        <row r="1322">
          <cell r="B1322" t="str">
            <v>SISTEMA INFORMACION ADMON CONT</v>
          </cell>
        </row>
        <row r="1323">
          <cell r="B1323" t="str">
            <v>BASE DE DATOS HIDROMETEOROLOGI</v>
          </cell>
        </row>
        <row r="1324">
          <cell r="B1324" t="str">
            <v>CENTRO DE ACTIVIDAD NO EXISTE!!!</v>
          </cell>
        </row>
        <row r="1325">
          <cell r="B1325" t="str">
            <v>GEST AUTOMATIZ MAT Y MTTO GAMMA</v>
          </cell>
        </row>
        <row r="1326">
          <cell r="B1326" t="str">
            <v>SIST.INFORM. DEL CIGAT</v>
          </cell>
        </row>
        <row r="1327">
          <cell r="B1327" t="str">
            <v>CENTRO DE ACTIVIDAD NO EXISTE!!!</v>
          </cell>
        </row>
        <row r="1328">
          <cell r="B1328" t="str">
            <v>SIST.INFORM.CONTROL PERD.TCAS</v>
          </cell>
        </row>
        <row r="1329">
          <cell r="B1329" t="str">
            <v>CENTRO DE ACTIVIDAD NO EXISTE!!!</v>
          </cell>
        </row>
        <row r="1330">
          <cell r="B1330" t="str">
            <v>DIS DE RED ASIST POR COMP</v>
          </cell>
        </row>
        <row r="1331">
          <cell r="B1331" t="str">
            <v>CENTRO DE ACTIVIDAD NO EXISTE!!!</v>
          </cell>
        </row>
        <row r="1332">
          <cell r="B1332" t="str">
            <v>PROYECTO GESTAR</v>
          </cell>
        </row>
        <row r="1333">
          <cell r="B1333" t="str">
            <v>PROYECTO MULTIMEDIA</v>
          </cell>
        </row>
        <row r="1334">
          <cell r="B1334" t="str">
            <v>CENTRO DE ACTIVIDAD NO EXISTE!!!</v>
          </cell>
        </row>
        <row r="1335">
          <cell r="B1335" t="str">
            <v>ADQUISICION PAQUETE MANEJO GESTION</v>
          </cell>
        </row>
        <row r="1336">
          <cell r="B1336" t="str">
            <v>DESARROLLO COMUNICACIÓN DE DATOS</v>
          </cell>
        </row>
        <row r="1337">
          <cell r="B1337" t="str">
            <v>SOPORTE MANTENIMIENTO  D.R.C.</v>
          </cell>
        </row>
        <row r="1338">
          <cell r="B1338" t="str">
            <v>GROUPWARE</v>
          </cell>
        </row>
        <row r="1339">
          <cell r="B1339" t="str">
            <v>PROYECTO PIBOT CORPORATIVO</v>
          </cell>
        </row>
        <row r="1340">
          <cell r="B1340" t="str">
            <v>PAQUETE PRONOSTICO DE CAUDALES</v>
          </cell>
        </row>
        <row r="1341">
          <cell r="B1341" t="str">
            <v>CENTRO DE ACTIVIDAD NO EXISTE!!!</v>
          </cell>
        </row>
        <row r="1342">
          <cell r="B1342" t="str">
            <v>PROYECTO METODOLOGIA FASE II</v>
          </cell>
        </row>
        <row r="1343">
          <cell r="B1343" t="str">
            <v>HW PROYECTOS DE TECNOLOGIA</v>
          </cell>
        </row>
        <row r="1344">
          <cell r="B1344" t="str">
            <v>CENTRO DE ACTIVIDAD NO EXISTE!!!</v>
          </cell>
        </row>
        <row r="1345">
          <cell r="B1345" t="str">
            <v>PLAN DES. INF. GEREN. DISTRIB. ENERGIA</v>
          </cell>
        </row>
        <row r="1346">
          <cell r="B1346" t="str">
            <v>CENTRO DE ACTIVIDAD NO EXISTE!!!</v>
          </cell>
        </row>
        <row r="1347">
          <cell r="B1347" t="str">
            <v>SW MICROS SERVIDORES Y EQ.DPTL</v>
          </cell>
        </row>
        <row r="1348">
          <cell r="B1348" t="str">
            <v>CENTRO DE ACTIVIDAD NO EXISTE!!!</v>
          </cell>
        </row>
        <row r="1349">
          <cell r="B1349" t="str">
            <v>PROYECTO SIGMA CON RECURSOS PROP.</v>
          </cell>
        </row>
        <row r="1350">
          <cell r="B1350" t="str">
            <v>ASESORIA Y SOPORTE TECN. SIGMA</v>
          </cell>
        </row>
        <row r="1351">
          <cell r="B1351" t="str">
            <v>CAPACITACION SIGMA</v>
          </cell>
        </row>
        <row r="1352">
          <cell r="B1352" t="str">
            <v>DESARROLLO APLICACIONES SIGMA</v>
          </cell>
        </row>
        <row r="1353">
          <cell r="B1353" t="str">
            <v>CONVERSION BASE GEOGRAFICA SIGMA</v>
          </cell>
        </row>
        <row r="1354">
          <cell r="B1354" t="str">
            <v>PROY. PILOTO SIGMA BIRF 2449</v>
          </cell>
        </row>
        <row r="1355">
          <cell r="B1355" t="str">
            <v>CONVERSION REDES ACUEDUCTO</v>
          </cell>
        </row>
        <row r="1356">
          <cell r="B1356" t="str">
            <v>CONVERSION REDES ALCANTARILLADO</v>
          </cell>
        </row>
        <row r="1357">
          <cell r="B1357" t="str">
            <v>CONVERSION REDES DISTRIBUCION</v>
          </cell>
        </row>
        <row r="1358">
          <cell r="B1358" t="str">
            <v>CONVERSION REDES TELEFONOS</v>
          </cell>
        </row>
        <row r="1359">
          <cell r="B1359" t="str">
            <v>HW SW Y APLICATIVOS ACUEDUCTO</v>
          </cell>
        </row>
        <row r="1360">
          <cell r="B1360" t="str">
            <v>HW SW Y APLICATIVOS SANEAMIENTO</v>
          </cell>
        </row>
        <row r="1361">
          <cell r="B1361" t="str">
            <v>HW SW Y APLICATIVOS ENERGIA</v>
          </cell>
        </row>
        <row r="1362">
          <cell r="B1362" t="str">
            <v>HW SW Y APLICATIVOS TELECOMUN.</v>
          </cell>
        </row>
        <row r="1363">
          <cell r="B1363" t="str">
            <v>POLIGONO</v>
          </cell>
        </row>
        <row r="1364">
          <cell r="B1364" t="str">
            <v>HW SW Y APLICATIVOS GAS</v>
          </cell>
        </row>
        <row r="1365">
          <cell r="B1365" t="str">
            <v>CONVERSION REDES GAS</v>
          </cell>
        </row>
        <row r="1366">
          <cell r="B1366" t="str">
            <v>CENTRO DE ACTIVIDAD NO EXISTE!!!</v>
          </cell>
        </row>
        <row r="1367">
          <cell r="B1367" t="str">
            <v>SIGA</v>
          </cell>
        </row>
        <row r="1368">
          <cell r="B1368" t="str">
            <v>CENTRO DE ACTIVIDAD NO EXISTE!!!</v>
          </cell>
        </row>
        <row r="1369">
          <cell r="B1369" t="str">
            <v>EVOLUCION SISTEMA DANOS ACUEDUCTO</v>
          </cell>
        </row>
        <row r="1370">
          <cell r="B1370" t="str">
            <v>CENTRO DE ACTIVIDAD NO EXISTE!!!</v>
          </cell>
        </row>
        <row r="1371">
          <cell r="B1371" t="str">
            <v>ALURE PERDIDAS</v>
          </cell>
        </row>
        <row r="1372">
          <cell r="B1372" t="str">
            <v>PROYECTO ALURE COSTOS</v>
          </cell>
        </row>
        <row r="1373">
          <cell r="B1373" t="str">
            <v>SISTEMA INFORM. COMERCIALIZACION ENERGIA</v>
          </cell>
        </row>
        <row r="1374">
          <cell r="B1374" t="str">
            <v>CENTRO DE ACTIVIDAD NO EXISTE!!!</v>
          </cell>
        </row>
        <row r="1375">
          <cell r="B1375" t="str">
            <v>SISTEMA INFORM. PARA LA BOLSA DE ENERGIA</v>
          </cell>
        </row>
        <row r="1376">
          <cell r="B1376" t="str">
            <v>SIST. INFORM. STO. GESTION GCIA. GENERAC</v>
          </cell>
        </row>
        <row r="1377">
          <cell r="B1377" t="str">
            <v>SISTEMA INFORM. PARA GESTION MERCADEO</v>
          </cell>
        </row>
        <row r="1378">
          <cell r="B1378" t="str">
            <v>SIST. INFORM. GESTION FIN. GCIA. GENERAC</v>
          </cell>
        </row>
        <row r="1379">
          <cell r="B1379" t="str">
            <v>CENTRO DE ACTIVIDAD NO EXISTE!!!</v>
          </cell>
        </row>
        <row r="1380">
          <cell r="B1380" t="str">
            <v>EPM BOGOTA S.A. E.S.P.</v>
          </cell>
        </row>
        <row r="1381">
          <cell r="B1381" t="str">
            <v>CENTRO DE ACTIVIDAD NO EXISTE!!!</v>
          </cell>
        </row>
        <row r="1382">
          <cell r="B1382" t="str">
            <v>SISTEMA DE INFORMACION TESORERIA</v>
          </cell>
        </row>
        <row r="1383">
          <cell r="B1383" t="str">
            <v>SISTEMA DE INFORMACION REVISIONES</v>
          </cell>
        </row>
        <row r="1384">
          <cell r="B1384" t="str">
            <v>SISTEMA DE INFORMACION FINANCIERO</v>
          </cell>
        </row>
        <row r="1385">
          <cell r="B1385" t="str">
            <v>SISTEMA DE INFORMACION SEGUROS</v>
          </cell>
        </row>
        <row r="1386">
          <cell r="B1386" t="str">
            <v>PROYECTO SOLUCIONES ANO 2000</v>
          </cell>
        </row>
        <row r="1387">
          <cell r="B1387" t="str">
            <v>CENTRO DE ACTIVIDAD NO EXISTE!!!</v>
          </cell>
        </row>
        <row r="1388">
          <cell r="B1388" t="str">
            <v>SIST. INF. INVENTARIOS (CARTERA, LOTES)</v>
          </cell>
        </row>
        <row r="1389">
          <cell r="B1389" t="str">
            <v>SISTEMA INTEGRADO INFORMACION BIBLIOTECA</v>
          </cell>
        </row>
        <row r="1390">
          <cell r="B1390" t="str">
            <v>SISTEMA POS-PROVEEDURIA</v>
          </cell>
        </row>
        <row r="1391">
          <cell r="B1391" t="str">
            <v>AMPLIACION RED CORPORATIVA EEPPM</v>
          </cell>
        </row>
        <row r="1392">
          <cell r="B1392" t="str">
            <v>SEGURIDAD DE LA INFRAESTRUCTURA INFORM.</v>
          </cell>
        </row>
        <row r="1393">
          <cell r="B1393" t="str">
            <v>ADMINISTRACION DE LA INFRAESTRUCTURA INF</v>
          </cell>
        </row>
        <row r="1394">
          <cell r="B1394" t="str">
            <v>COMUNICACION ORGANIZACIONAL ELECTRONICA</v>
          </cell>
        </row>
        <row r="1395">
          <cell r="B1395" t="str">
            <v>PROYECTO SISIE</v>
          </cell>
        </row>
        <row r="1396">
          <cell r="B1396" t="str">
            <v>CENTRO DE ACTIVIDAD NO EXISTE!!!</v>
          </cell>
        </row>
        <row r="1397">
          <cell r="B1397" t="str">
            <v>PROYECTO TRIPLE-E</v>
          </cell>
        </row>
        <row r="1398">
          <cell r="B1398" t="str">
            <v>PROYECTO INFRAGAS</v>
          </cell>
        </row>
        <row r="1399">
          <cell r="B1399" t="str">
            <v>PROYECTO COM-GAS</v>
          </cell>
        </row>
        <row r="1400">
          <cell r="B1400" t="str">
            <v>PROYECTO DISGAS</v>
          </cell>
        </row>
        <row r="1401">
          <cell r="B1401" t="str">
            <v>PROYECTO CONTRATAR</v>
          </cell>
        </row>
        <row r="1402">
          <cell r="B1402" t="str">
            <v>CENTRO DE ACTIVIDAD NO EXISTE!!!</v>
          </cell>
        </row>
        <row r="1403">
          <cell r="B1403" t="str">
            <v>ANTICIPOS ESTUDIOS</v>
          </cell>
        </row>
        <row r="1404">
          <cell r="B1404" t="str">
            <v>CENTRO DE ACTIVIDAD NO EXISTE!!!</v>
          </cell>
        </row>
      </sheetData>
      <sheetData sheetId="4" refreshError="1"/>
      <sheetData sheetId="5" refreshError="1"/>
      <sheetData sheetId="6" refreshError="1"/>
      <sheetData sheetId="7" refreshError="1"/>
      <sheetData sheetId="8" refreshError="1"/>
      <sheetData sheetId="9" refreshError="1"/>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2"/>
      <sheetName val="Instructivo"/>
      <sheetName val="CONSOLIDADO"/>
      <sheetName val="Listado"/>
    </sheetNames>
    <sheetDataSet>
      <sheetData sheetId="0" refreshError="1">
        <row r="7">
          <cell r="K7" t="str">
            <v xml:space="preserve">Subgerencia Administrativa y Financiera
Oficina de Planeación y Desarrollo Organizacional
Oficina Asesora Jurídica
Dirección Administrativa </v>
          </cell>
          <cell r="L7" t="str">
            <v>Olga Mery López Castaño
Gustavo Hernández Giraldo 
Clemencia Toro Briceño
Olga Cecilia Mejía Jaramillo</v>
          </cell>
        </row>
        <row r="8">
          <cell r="K8" t="str">
            <v>Contabilidad</v>
          </cell>
          <cell r="L8" t="str">
            <v>Luz Stella Castrillón</v>
          </cell>
        </row>
        <row r="9">
          <cell r="K9" t="str">
            <v>Financiero</v>
          </cell>
          <cell r="L9" t="str">
            <v>Luz Stella Castrillón</v>
          </cell>
        </row>
        <row r="10">
          <cell r="K10" t="str">
            <v>Dirección Venta de Servicios</v>
          </cell>
          <cell r="L10" t="str">
            <v>Juan Carlos Tamayo Suárez</v>
          </cell>
        </row>
        <row r="11">
          <cell r="K11" t="str">
            <v>Dirección Administrativa - supervision del contrato</v>
          </cell>
          <cell r="L11" t="str">
            <v>Jhon Bayron Restrepo Jaramillo</v>
          </cell>
        </row>
        <row r="12">
          <cell r="K12" t="str">
            <v>Dirección Administrativa - supervision del contrato</v>
          </cell>
          <cell r="L12" t="str">
            <v>Jhon Bayron Restrepo Jaramillo</v>
          </cell>
        </row>
        <row r="13">
          <cell r="K13" t="str">
            <v>Dirección Administrativa - supervision del contrato</v>
          </cell>
          <cell r="L13" t="str">
            <v>Jhon Bayron Restrepo Jaramillo</v>
          </cell>
        </row>
        <row r="14">
          <cell r="K14" t="str">
            <v>Dirección Administrativa - supervision del contrato</v>
          </cell>
          <cell r="L14" t="str">
            <v>Jhon Bayron Restrepo Jaramillo</v>
          </cell>
        </row>
        <row r="15">
          <cell r="K15" t="str">
            <v>Dirección Administrativa - supervision del contrato</v>
          </cell>
          <cell r="L15" t="str">
            <v>Jhon Bayron Restrepo Jaramillo</v>
          </cell>
        </row>
        <row r="16">
          <cell r="K16" t="str">
            <v>Dirección Administrativa - supervision del contrato</v>
          </cell>
          <cell r="L16" t="str">
            <v>Jhon Bayron Restrepo Jaramillo</v>
          </cell>
        </row>
        <row r="17">
          <cell r="K17" t="str">
            <v>Dirección Administrativa - supervision del contrato</v>
          </cell>
          <cell r="L17" t="str">
            <v>Jhon Bayron Restrepo Jaramillo</v>
          </cell>
        </row>
        <row r="18">
          <cell r="K18" t="str">
            <v>Dirección Administrativa - supervision del contrato</v>
          </cell>
          <cell r="L18" t="str">
            <v>Jhon Bayron Restrepo Jaramillo</v>
          </cell>
        </row>
        <row r="19">
          <cell r="K19" t="str">
            <v>Dirección Administrativa - supervision del contrato</v>
          </cell>
          <cell r="L19" t="str">
            <v>Jhon Bayron Restrepo Jaramillo</v>
          </cell>
        </row>
        <row r="20">
          <cell r="K20" t="str">
            <v>Dirección Administrativa - supervision del contrato</v>
          </cell>
          <cell r="L20" t="str">
            <v>Jhon Bayron Restrepo Jaramillo</v>
          </cell>
        </row>
        <row r="21">
          <cell r="K21" t="str">
            <v>Dirección Administrativa - supervision del contrato</v>
          </cell>
          <cell r="L21" t="str">
            <v>Jhon Bayron Restrepo Jaramillo</v>
          </cell>
        </row>
        <row r="22">
          <cell r="K22" t="str">
            <v>Dirección Administrativa - supervision del contrato</v>
          </cell>
          <cell r="L22" t="str">
            <v>Jhon Bayron Restrepo Jaramillo</v>
          </cell>
        </row>
        <row r="23">
          <cell r="K23" t="str">
            <v>Dirección Administrativa - supervision del contrato</v>
          </cell>
          <cell r="L23" t="str">
            <v>Jhon Bayron Restrepo Jaramillo</v>
          </cell>
        </row>
        <row r="24">
          <cell r="K24" t="str">
            <v>Dirección Administrativa - supervision del contrato</v>
          </cell>
          <cell r="L24" t="str">
            <v>Jhon Bayron Restrepo Jaramillo</v>
          </cell>
        </row>
        <row r="25">
          <cell r="K25" t="str">
            <v>Dirección Administrativa - supervision del contrato</v>
          </cell>
          <cell r="L25" t="str">
            <v>Jhon Bayron Restrepo Jaramillo</v>
          </cell>
        </row>
        <row r="26">
          <cell r="K26" t="str">
            <v xml:space="preserve">Dirección Administrativa </v>
          </cell>
          <cell r="L26" t="str">
            <v>Jhon Bayron Restrepo Jaramillo</v>
          </cell>
        </row>
        <row r="27">
          <cell r="K27" t="str">
            <v>Oficina Asesora Juridica y Oficina de Control Interno y Evaluación</v>
          </cell>
          <cell r="L27" t="str">
            <v>Liliana Maria Alavrez Gloria Patricia Isaza Orduz</v>
          </cell>
        </row>
        <row r="28">
          <cell r="K28" t="str">
            <v>Oficina Asesora de Planeación y DO</v>
          </cell>
          <cell r="L28" t="str">
            <v xml:space="preserve">Marta Lucia Gomez </v>
          </cell>
        </row>
        <row r="29">
          <cell r="K29" t="str">
            <v>Dirección Administrativa - supervision del contrato</v>
          </cell>
          <cell r="L29" t="str">
            <v>Jhon Bayron Restrepo Jaramillo</v>
          </cell>
        </row>
        <row r="30">
          <cell r="K30" t="str">
            <v xml:space="preserve">Dirección Administrativa </v>
          </cell>
          <cell r="L30" t="str">
            <v>Jhon Bayron Restrepo Jaramillo</v>
          </cell>
        </row>
        <row r="31">
          <cell r="K31" t="str">
            <v xml:space="preserve">Dirección Administrativa </v>
          </cell>
          <cell r="L31" t="str">
            <v>Jhon Bayron Restrepo Jaramillo</v>
          </cell>
        </row>
        <row r="32">
          <cell r="K32" t="str">
            <v xml:space="preserve">Dirección Administrativa </v>
          </cell>
          <cell r="L32" t="str">
            <v>Jhon Bayron Restrepo Jaramillo</v>
          </cell>
        </row>
        <row r="33">
          <cell r="K33" t="str">
            <v>Dirección Administrativa - supervision del contrato</v>
          </cell>
          <cell r="L33" t="str">
            <v>Jhon Bayron Restrepo Jaramillo</v>
          </cell>
        </row>
        <row r="34">
          <cell r="K34" t="str">
            <v>Dirección Administrativa - supervision del contrato</v>
          </cell>
          <cell r="L34" t="str">
            <v>Jhon Bayron Restrepo Jaramillo</v>
          </cell>
        </row>
        <row r="35">
          <cell r="K35" t="str">
            <v>Oficina Asesora de Planeación y DO</v>
          </cell>
          <cell r="L35" t="str">
            <v xml:space="preserve">Marta Lucia Gomez </v>
          </cell>
        </row>
        <row r="36">
          <cell r="K36" t="str">
            <v>Dirección Administrativa - supervision del contrato</v>
          </cell>
          <cell r="L36" t="str">
            <v>Jhon Bayron Restrepo Jaramillo</v>
          </cell>
        </row>
        <row r="37">
          <cell r="K37" t="str">
            <v xml:space="preserve">Dirección Administrativa </v>
          </cell>
          <cell r="L37" t="str">
            <v>Jhon Bayron Restrepo Jaramillo</v>
          </cell>
        </row>
        <row r="38">
          <cell r="K38" t="str">
            <v>Dirección Administrativa - supervision del contrato</v>
          </cell>
          <cell r="L38" t="str">
            <v>Jhon Bayron Restrepo Jaramillo</v>
          </cell>
        </row>
        <row r="39">
          <cell r="K39" t="str">
            <v>Dirección Administrativa - supervision del contrato</v>
          </cell>
          <cell r="L39" t="str">
            <v>Jhon Bayron Restrepo Jaramillo</v>
          </cell>
        </row>
        <row r="40">
          <cell r="K40" t="str">
            <v>Dirección Administrativa - supervision del contrato</v>
          </cell>
          <cell r="L40" t="str">
            <v>Jhon Bayron Restrepo Jaramillo</v>
          </cell>
        </row>
        <row r="41">
          <cell r="K41" t="str">
            <v>Director Administrativo
Profesional Universitario Gestión Ambiental</v>
          </cell>
          <cell r="L41" t="str">
            <v>Jhon Bayron Restrepo Jaramillo - Diana Marcela Rangel</v>
          </cell>
        </row>
        <row r="42">
          <cell r="K42" t="str">
            <v>Director Administrativo</v>
          </cell>
          <cell r="L42" t="str">
            <v>Jhon Bayron Restrepo Jaramillo</v>
          </cell>
        </row>
        <row r="43">
          <cell r="K43" t="str">
            <v>Profesional Universitario Gestión Ambiental
Coordinador Administrativo UPSS Belén</v>
          </cell>
          <cell r="L43" t="str">
            <v xml:space="preserve"> Diana Marcela Rangel</v>
          </cell>
        </row>
        <row r="44">
          <cell r="K44" t="str">
            <v>Director Administrativo
Profesional Universitario Gestión Ambiental</v>
          </cell>
          <cell r="L44" t="str">
            <v>Jhon Bayron Restrepo Jaramillo - Diana Marcela Rangel</v>
          </cell>
        </row>
        <row r="45">
          <cell r="K45" t="str">
            <v>Dirección Administrativa</v>
          </cell>
          <cell r="L45" t="str">
            <v>Jhon Bayron Restrepo Jaramillo</v>
          </cell>
        </row>
        <row r="46">
          <cell r="K46" t="str">
            <v>Dirección Administrativa</v>
          </cell>
          <cell r="L46" t="str">
            <v>Jhon Bayron Restrepo Jaramillo</v>
          </cell>
        </row>
        <row r="47">
          <cell r="K47" t="str">
            <v>Dirección Administrativa</v>
          </cell>
          <cell r="L47" t="str">
            <v>Jhon Bayron Restrepo Jaramillo</v>
          </cell>
        </row>
        <row r="48">
          <cell r="K48" t="str">
            <v>Dirección Administrativa        Coordinador Administrativo UPSS Manrique</v>
          </cell>
          <cell r="L48" t="str">
            <v>Jhon Bayron Restrepo Jaramillo</v>
          </cell>
        </row>
        <row r="49">
          <cell r="K49" t="str">
            <v>Dirección Administrativa</v>
          </cell>
          <cell r="L49" t="str">
            <v>Jhon Bayron Restrepo Jaramillo</v>
          </cell>
        </row>
        <row r="50">
          <cell r="K50" t="str">
            <v>Dirección Administrativa       Profesional Universitario Gestión Ambiental</v>
          </cell>
          <cell r="L50" t="str">
            <v>Jhon Bayron Restrepo Jaramillo - Diana Marcela Rangel</v>
          </cell>
        </row>
        <row r="51">
          <cell r="K51" t="str">
            <v>Dirección Administrativa</v>
          </cell>
          <cell r="L51" t="str">
            <v>Jhon Bayron Restrepo Jaramillo</v>
          </cell>
        </row>
        <row r="52">
          <cell r="K52" t="str">
            <v>Subgerencia de Red</v>
          </cell>
          <cell r="L52" t="str">
            <v>Lina Maria Giraldo</v>
          </cell>
        </row>
        <row r="53">
          <cell r="K53" t="str">
            <v>Dirección Administrativa</v>
          </cell>
          <cell r="L53" t="str">
            <v>Jhon Bayron Restrepo Jaramillo</v>
          </cell>
        </row>
        <row r="54">
          <cell r="K54" t="str">
            <v>Dirección Administrativa</v>
          </cell>
          <cell r="L54" t="str">
            <v>Jhon Bayron Restrepo Jaramillo</v>
          </cell>
        </row>
        <row r="55">
          <cell r="K55" t="str">
            <v>Subgerencia de Red</v>
          </cell>
          <cell r="L55" t="str">
            <v>Lina Maria Giraldo</v>
          </cell>
        </row>
        <row r="56">
          <cell r="K56" t="str">
            <v>Dirección Administrativa</v>
          </cell>
          <cell r="L56" t="str">
            <v>Jhon Bayron Restrepo Jaramillo</v>
          </cell>
        </row>
        <row r="57">
          <cell r="K57" t="str">
            <v>Dirección Administrativa</v>
          </cell>
          <cell r="L57" t="str">
            <v>Jhon Bayron Restrepo Jaramillo</v>
          </cell>
        </row>
        <row r="58">
          <cell r="K58" t="str">
            <v>Dirección Administrativa</v>
          </cell>
          <cell r="L58" t="str">
            <v>Jhon Bayron Restrepo Jaramillo</v>
          </cell>
        </row>
        <row r="59">
          <cell r="K59" t="str">
            <v>Dirección de Sistemas de Información</v>
          </cell>
          <cell r="L59" t="str">
            <v>Jaime Alberto Henao</v>
          </cell>
        </row>
        <row r="60">
          <cell r="K60" t="str">
            <v>Dirección de Sistemas de Información</v>
          </cell>
          <cell r="L60" t="str">
            <v>Jaime Alberto Henao</v>
          </cell>
        </row>
        <row r="61">
          <cell r="K61" t="str">
            <v xml:space="preserve">Subgerencia Administrativa y Financiera, Lider tesoreria y cartera y Dirección Administrativa </v>
          </cell>
          <cell r="L61" t="str">
            <v>Maria Celmira Giraldo, Ferney DariO Fernandez, John Bairon Restrepo</v>
          </cell>
        </row>
        <row r="62">
          <cell r="K62" t="str">
            <v>Subgerencia Administrativa y Financiera, Lider de tesoreria, auditores financieros y abogado de cobro coactivo</v>
          </cell>
          <cell r="L62" t="str">
            <v>Maria Celmira Giraldo</v>
          </cell>
        </row>
        <row r="63">
          <cell r="K63" t="str">
            <v xml:space="preserve">Subgerencia Administrativa y Financiera, Profesional Universitara facturacion, Profesional Universitario  Cobro coactivo
Subgerencia Administrativa y Financiera, Profesional Universitara facturacion, Profesional Universitario  Cobro coactivo; Tecnico Operativo
</v>
          </cell>
          <cell r="L63" t="str">
            <v>Maria Celmira Giraldo, Letica Alvarez Ososrio</v>
          </cell>
        </row>
        <row r="64">
          <cell r="K64" t="str">
            <v xml:space="preserve">Subgerencia Administrativa y Financiera </v>
          </cell>
          <cell r="L64" t="str">
            <v>Maria Celmira Giraldo</v>
          </cell>
        </row>
        <row r="65">
          <cell r="K65" t="str">
            <v xml:space="preserve">Subgerencia Administrativa y Financiera </v>
          </cell>
          <cell r="L65" t="str">
            <v>Maria Celmira Giraldo</v>
          </cell>
        </row>
        <row r="66">
          <cell r="K66" t="str">
            <v>Subgerencia Administrativa y Financiera. Profesional universitaria-facturación, Auditores financieros, Coordinadores administrativos</v>
          </cell>
          <cell r="L66" t="str">
            <v>Leticia Alvarez Ososrio</v>
          </cell>
        </row>
        <row r="67">
          <cell r="K67" t="str">
            <v xml:space="preserve">Subgerencia Administrativa y Financiera </v>
          </cell>
          <cell r="L67" t="str">
            <v>Maria Celmira Giraldo</v>
          </cell>
        </row>
        <row r="68">
          <cell r="K68" t="str">
            <v>Dirección Administrativa</v>
          </cell>
          <cell r="L68" t="str">
            <v>Jhon Bayron Restrepo Jaramillo</v>
          </cell>
        </row>
        <row r="69">
          <cell r="K69" t="str">
            <v>Lider Programa de Tesoreria</v>
          </cell>
          <cell r="L69" t="str">
            <v xml:space="preserve">Ferney Fernandez </v>
          </cell>
        </row>
        <row r="70">
          <cell r="K70" t="str">
            <v>Lider Programa de Tesoreria</v>
          </cell>
          <cell r="L70" t="str">
            <v xml:space="preserve">Ferney Fernandez </v>
          </cell>
        </row>
        <row r="71">
          <cell r="K71" t="str">
            <v>Subgernecia Red de Servicios</v>
          </cell>
          <cell r="L71" t="str">
            <v>Lina Maria Giraldo Henao</v>
          </cell>
        </row>
        <row r="72">
          <cell r="K72" t="str">
            <v>Subgerencia Financiera
Tesoreria
  Contabilidad</v>
          </cell>
          <cell r="L72" t="str">
            <v>Doctrora Maria Celmira Giraldo Castaño 
Ferney Dario Fernandez 
Luz Estella Castrillòn</v>
          </cell>
        </row>
        <row r="73">
          <cell r="K73" t="str">
            <v>Subgerencia Finaciera
Tesoreria 
 Contabilidad</v>
          </cell>
          <cell r="L73" t="str">
            <v>Doctora Celimira Giraldo Castaño
Ferney Dario Fernandez 
Luz Estella Castrillòn</v>
          </cell>
        </row>
        <row r="74">
          <cell r="K74" t="str">
            <v>Subgerencia Finaciera
Contabilidad 
Bienes Muebles</v>
          </cell>
          <cell r="L74" t="str">
            <v>Doctora Celimira Giraldo Castaño
Luz Estella Castrillón
Alvaro Rivera</v>
          </cell>
        </row>
        <row r="75">
          <cell r="K75" t="str">
            <v>Subgerencia Finaciera
Contabilidad 
Bienes Muebles</v>
          </cell>
          <cell r="L75" t="str">
            <v>Doctora Celimira Giraldo Castaño
Luz Estella Castrillón
Alvaro Rivera</v>
          </cell>
        </row>
        <row r="76">
          <cell r="K76" t="str">
            <v>Subgerencia Finaciera
Contabilidad-
Presupuestos</v>
          </cell>
          <cell r="L76" t="str">
            <v>Doctora Celimira Giraldo Castaño
Luz Stella Castrillon- 
Isabel Velez</v>
          </cell>
        </row>
        <row r="77">
          <cell r="K77" t="str">
            <v xml:space="preserve">Sub Gerencia Administrativa y Financiera - 
Facturación - Costos - 
Dirección de Venta de Servicios </v>
          </cell>
          <cell r="L77" t="str">
            <v>Doctora Celimira Giraldo Castaño
Leticia Alvarez
Erika Alzate
Juan Carlos Tamayo</v>
          </cell>
        </row>
        <row r="78">
          <cell r="K78" t="str">
            <v>Dirección Administrativa</v>
          </cell>
          <cell r="L78" t="str">
            <v>Jhon Byron Restrepo Jaramillo</v>
          </cell>
        </row>
        <row r="79">
          <cell r="K79" t="str">
            <v>Oficina de Control Interno y Evaluacion</v>
          </cell>
          <cell r="L79" t="str">
            <v>Gloria Patricia Isaza Orduz</v>
          </cell>
        </row>
        <row r="80">
          <cell r="K80" t="str">
            <v xml:space="preserve">Presupuesto
Contabilidad
Tesoreria
</v>
          </cell>
          <cell r="L80" t="str">
            <v>Isabel Velez
Luz Estella Castrillon
Ferney Dario Fernandez</v>
          </cell>
        </row>
        <row r="81">
          <cell r="K81" t="str">
            <v>Direccion Administrativa</v>
          </cell>
          <cell r="L81" t="str">
            <v>Victor Alfonso Alvarez Vergara</v>
          </cell>
        </row>
        <row r="82">
          <cell r="K82" t="str">
            <v>Subgerencia Red de Servicios, Direccion Administrativa y Profesional de Farmacia</v>
          </cell>
          <cell r="L82" t="str">
            <v>Gustavo Espinoza, Victor Alfonso Alvarez Vergara y Jhonatan Marin</v>
          </cell>
        </row>
        <row r="83">
          <cell r="K83" t="str">
            <v>Subgerencia Red de Servicios, Direccion Administrativa y Profesional de Farmacia</v>
          </cell>
          <cell r="L83" t="str">
            <v>Gustavo Espinoza, Victro Alfonso Alvarez Vergara y Jhonatan Marin</v>
          </cell>
        </row>
        <row r="84">
          <cell r="K84" t="str">
            <v>Subgerencia Administrativa y Financiera y Direccion Operativa de Contratacion</v>
          </cell>
          <cell r="L84" t="str">
            <v>Victor Alfonso Alvarez Vergara, Catalina Jaramillo</v>
          </cell>
        </row>
        <row r="85">
          <cell r="K85" t="str">
            <v xml:space="preserve">Subgerencia Administrativa y Financiera y Direccion Administrativa </v>
          </cell>
          <cell r="L85" t="str">
            <v>Victor Alfonso Alvarez Vergara</v>
          </cell>
        </row>
        <row r="86">
          <cell r="K86" t="str">
            <v xml:space="preserve">Subgerencia Administrativa y Financiera y Direccion Administrativa </v>
          </cell>
          <cell r="L86" t="str">
            <v>Victor Alfonso Alvarez Vergara</v>
          </cell>
        </row>
        <row r="87">
          <cell r="K87" t="str">
            <v>Oficina de Salud Publica y Gestion Territorial</v>
          </cell>
          <cell r="L87" t="str">
            <v>Carlos Arturo Zapata Zapata</v>
          </cell>
        </row>
        <row r="88">
          <cell r="K88" t="str">
            <v xml:space="preserve">Subgerencia Administrativa y Financiera y Lider de Tesoreria </v>
          </cell>
          <cell r="L88" t="str">
            <v>Victor Alfonso Alvarez Vergara' y Ferney Fernandez</v>
          </cell>
        </row>
        <row r="89">
          <cell r="K89" t="str">
            <v>Subgerente administrativo y financiero , lider de facturacion y tecnico de facturacion</v>
          </cell>
          <cell r="L89" t="str">
            <v xml:space="preserve">Victor Alfonso Alvarez Vergara y Leticia Alvarez </v>
          </cell>
        </row>
        <row r="90">
          <cell r="K90" t="str">
            <v>Subgerencia de Red/ Dirección de contratación</v>
          </cell>
          <cell r="L90" t="str">
            <v>Daniel Felipe Vélez (Supervisores asignados)/ Wilmar Quiros Hernández</v>
          </cell>
        </row>
        <row r="91">
          <cell r="K91" t="str">
            <v>Oficina Asesora de Planeación/ Dirección de contratación/ Subgerencia de Red de Servicios (Supervisores)</v>
          </cell>
          <cell r="L91" t="str">
            <v>Fernando Vergara/ Daniel Felipe Vélez (Supervisores asignados)/ Wilmar Quiros Hernández</v>
          </cell>
        </row>
        <row r="92">
          <cell r="K92" t="str">
            <v>Subgerencia de Red de Servicios / Dirección de Sistemas de Información / Facturación</v>
          </cell>
          <cell r="L92" t="str">
            <v>Daniel Felipe Vélez/ Rubier Betancourt Ramírez / María Leticia Álvarez Osorio</v>
          </cell>
        </row>
        <row r="93">
          <cell r="K93" t="str">
            <v>Subgerencia de Red de Servicios (Supervisores asginados)</v>
          </cell>
          <cell r="L93" t="str">
            <v>Daniel Felipe Vélez/ Jorge David Tamayo González/ María Leticia Álvarez Osorio</v>
          </cell>
        </row>
        <row r="94">
          <cell r="K94" t="str">
            <v>Tesorería</v>
          </cell>
          <cell r="L94" t="str">
            <v>Yolanda Cecilia Moreno Monsalve</v>
          </cell>
        </row>
        <row r="95">
          <cell r="K95" t="str">
            <v>Dirección de Sistemas de Información</v>
          </cell>
          <cell r="L95" t="str">
            <v>Rubier Betancourt Ramírez</v>
          </cell>
        </row>
        <row r="96">
          <cell r="K96" t="str">
            <v>Subgerencia Administrativa y Financiera</v>
          </cell>
          <cell r="L96" t="str">
            <v>Jorge Hernán Lopera Taborda</v>
          </cell>
        </row>
        <row r="97">
          <cell r="K97" t="str">
            <v xml:space="preserve">Subgerencia Administrativa y Financiera </v>
          </cell>
          <cell r="L97" t="str">
            <v>Jorge Hernán Lopera Taborda</v>
          </cell>
        </row>
        <row r="98">
          <cell r="K98" t="str">
            <v>Subgerencia Administrativa y Financiera / Tesorería</v>
          </cell>
          <cell r="L98" t="str">
            <v>Jorge Hernán Lopera Taborda/ Yolanda Cecilia Moreno Monsalve</v>
          </cell>
        </row>
        <row r="99">
          <cell r="K99" t="str">
            <v>Dirección de Sistemas de Información / Contabilidad</v>
          </cell>
          <cell r="L99" t="str">
            <v>Rubier Betancourt Ramírez/ Luz Stella Bedoya Castrillón</v>
          </cell>
        </row>
        <row r="100">
          <cell r="K100" t="str">
            <v>Subgerencia Administrativa y Financiera / Contabilidad/ Tesorería</v>
          </cell>
          <cell r="L100" t="str">
            <v>Jorge Hernán Lopera Taborda/ Luz Stella Bedoya Castrillón/ Yolanda Cecilia Moreno Monsalve</v>
          </cell>
        </row>
        <row r="101">
          <cell r="K101" t="str">
            <v>Subgerencia Administrativa y Financiera / Contabilidad/ Tesorería</v>
          </cell>
          <cell r="L101" t="str">
            <v>Jorge Hernán Lopera Taborda/ Luz Stella Bedoya Castrillón/ Yolanda Cecilia Moreno Monsalve</v>
          </cell>
        </row>
        <row r="102">
          <cell r="K102" t="str">
            <v>Oficina Asesora de Planeación/ Tesorería</v>
          </cell>
          <cell r="L102" t="str">
            <v>Yolanda Cecilia Moreno Monsalve</v>
          </cell>
        </row>
      </sheetData>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8"/>
      <sheetName val="Instructivo"/>
      <sheetName val="Hoja2"/>
      <sheetName val="CONSOLIDADO"/>
      <sheetName val="CONSOLIDADO1"/>
      <sheetName val="DEPENDENCIAS-RESPONSABLES"/>
      <sheetName val="INCIDENCIAS"/>
      <sheetName val="Listado"/>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2"/>
      <sheetName val="Hoja1"/>
      <sheetName val="CONSOLIDADO"/>
      <sheetName val="Instructivo"/>
      <sheetName val="Listado"/>
    </sheetNames>
    <sheetDataSet>
      <sheetData sheetId="0">
        <row r="1">
          <cell r="A1" t="str">
            <v>Código: F-CF-RC-012</v>
          </cell>
        </row>
      </sheetData>
      <sheetData sheetId="1"/>
      <sheetData sheetId="2">
        <row r="17">
          <cell r="B17" t="str">
            <v>Subgerencia Red de Servicios</v>
          </cell>
        </row>
      </sheetData>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2"/>
      <sheetName val="Hoja1"/>
      <sheetName val="CONSOLIDADO"/>
      <sheetName val="Instructivo"/>
      <sheetName val="Listado"/>
    </sheetNames>
    <sheetDataSet>
      <sheetData sheetId="0" refreshError="1"/>
      <sheetData sheetId="1" refreshError="1"/>
      <sheetData sheetId="2" refreshError="1">
        <row r="17">
          <cell r="B17" t="str">
            <v>Subgerencia Administrativa y Financiera</v>
          </cell>
        </row>
      </sheetData>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2"/>
      <sheetName val="Hoja2"/>
      <sheetName val="Hoja3"/>
      <sheetName val="Hoja1"/>
      <sheetName val="CONSOLIDADO"/>
      <sheetName val="Hoja4"/>
      <sheetName val="Instructivo"/>
      <sheetName val="CONSOLIDADO (2)"/>
      <sheetName val="Listado"/>
    </sheetNames>
    <sheetDataSet>
      <sheetData sheetId="0" refreshError="1"/>
      <sheetData sheetId="1" refreshError="1"/>
      <sheetData sheetId="2" refreshError="1"/>
      <sheetData sheetId="3" refreshError="1">
        <row r="13">
          <cell r="B13" t="str">
            <v>Subgerencia Administrativa y Financiera</v>
          </cell>
        </row>
        <row r="14">
          <cell r="B14" t="str">
            <v>Subgerencia Administrativa y Financiera (Contabilidad)</v>
          </cell>
        </row>
        <row r="15">
          <cell r="B15" t="str">
            <v>Subgerencia Administrativa y Financiera (Facturación)</v>
          </cell>
        </row>
        <row r="16">
          <cell r="B16" t="str">
            <v>Subgerencia Administrativa y Financiera (Presupuesto)</v>
          </cell>
        </row>
        <row r="17">
          <cell r="B17" t="str">
            <v>Subgerencia Administrativa y Financiera (Tesorería)</v>
          </cell>
        </row>
        <row r="18">
          <cell r="B18" t="str">
            <v>Subgerencia Administrativa y Financiera (Tesorería, Contabilidad)</v>
          </cell>
        </row>
        <row r="19">
          <cell r="B19" t="str">
            <v>Subgerencia Administrativa y Financiera (Contabilidad, Presupuesto)</v>
          </cell>
        </row>
      </sheetData>
      <sheetData sheetId="4" refreshError="1"/>
      <sheetData sheetId="5" refreshError="1"/>
      <sheetData sheetId="6" refreshError="1"/>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2"/>
      <sheetName val="Hoja1"/>
      <sheetName val="CONSOLIDADO"/>
      <sheetName val="Instructivo"/>
      <sheetName val="Listado"/>
    </sheetNames>
    <sheetDataSet>
      <sheetData sheetId="0"/>
      <sheetData sheetId="1"/>
      <sheetData sheetId="2">
        <row r="17">
          <cell r="B17" t="str">
            <v>Dirección de Contratación</v>
          </cell>
        </row>
      </sheetData>
      <sheetData sheetId="3"/>
      <sheetData sheetId="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2"/>
      <sheetName val="Hoja1"/>
      <sheetName val="CONSOLIDADO"/>
      <sheetName val="Instructivo"/>
      <sheetName val="Listado"/>
    </sheetNames>
    <sheetDataSet>
      <sheetData sheetId="0"/>
      <sheetData sheetId="1"/>
      <sheetData sheetId="2">
        <row r="17">
          <cell r="B17" t="str">
            <v>Dirección Administrativa</v>
          </cell>
        </row>
      </sheetData>
      <sheetData sheetId="3"/>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2"/>
      <sheetName val="Hoja1"/>
      <sheetName val="CONSOLIDADO"/>
      <sheetName val="Instructivo"/>
      <sheetName val="Listado"/>
    </sheetNames>
    <sheetDataSet>
      <sheetData sheetId="0"/>
      <sheetData sheetId="1"/>
      <sheetData sheetId="2">
        <row r="17">
          <cell r="B17" t="str">
            <v>Dirección de Sistemas de Información</v>
          </cell>
        </row>
      </sheetData>
      <sheetData sheetId="3"/>
      <sheetData sheetId="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2"/>
      <sheetName val="Hoja1"/>
      <sheetName val="CONSOLIDADO"/>
      <sheetName val="Instructivo"/>
      <sheetName val="Listado"/>
    </sheetNames>
    <sheetDataSet>
      <sheetData sheetId="0"/>
      <sheetData sheetId="1"/>
      <sheetData sheetId="2">
        <row r="17">
          <cell r="B17" t="str">
            <v>Dirección de Venta de Servicios</v>
          </cell>
        </row>
      </sheetData>
      <sheetData sheetId="3"/>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2"/>
      <sheetName val="Hoja1"/>
      <sheetName val="CONSOLIDADO"/>
      <sheetName val="Instructivo"/>
      <sheetName val="Listado"/>
    </sheetNames>
    <sheetDataSet>
      <sheetData sheetId="0"/>
      <sheetData sheetId="1"/>
      <sheetData sheetId="2">
        <row r="17">
          <cell r="B17" t="str">
            <v>Oficina Asesora de Planeación y Desarrollo Organizacional</v>
          </cell>
        </row>
      </sheetData>
      <sheetData sheetId="3"/>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2"/>
      <sheetName val="Hoja1"/>
      <sheetName val="CONSOLIDADO"/>
      <sheetName val="Instructivo"/>
      <sheetName val="Listado"/>
    </sheetNames>
    <sheetDataSet>
      <sheetData sheetId="0"/>
      <sheetData sheetId="1"/>
      <sheetData sheetId="2">
        <row r="17">
          <cell r="B17" t="str">
            <v>Oficina de Salud Pública y Gestión Territorial</v>
          </cell>
        </row>
      </sheetData>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2"/>
      <sheetName val="Hoja1"/>
      <sheetName val="CONSOLIDADO"/>
      <sheetName val="Instructivo"/>
      <sheetName val="Listado"/>
    </sheetNames>
    <sheetDataSet>
      <sheetData sheetId="0"/>
      <sheetData sheetId="1"/>
      <sheetData sheetId="2">
        <row r="17">
          <cell r="B17" t="str">
            <v>Oficina Jurídica</v>
          </cell>
        </row>
      </sheetData>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RC-012"/>
      <sheetName val="Hoja1"/>
      <sheetName val="CONSOLIDADO"/>
      <sheetName val="Instructivo"/>
      <sheetName val="Listado"/>
    </sheetNames>
    <sheetDataSet>
      <sheetData sheetId="0"/>
      <sheetData sheetId="1"/>
      <sheetData sheetId="2">
        <row r="17">
          <cell r="B17" t="str">
            <v>Oficina de Control Interno y Evaluación</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Documento_de_Microsoft_Word_97-20032.doc"/><Relationship Id="rId5" Type="http://schemas.openxmlformats.org/officeDocument/2006/relationships/image" Target="../media/image2.emf"/><Relationship Id="rId4" Type="http://schemas.openxmlformats.org/officeDocument/2006/relationships/oleObject" Target="../embeddings/Documento_de_Microsoft_Word_97-20031.doc"/></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07"/>
  <sheetViews>
    <sheetView showGridLines="0" tabSelected="1" zoomScale="71" zoomScaleNormal="71" zoomScaleSheetLayoutView="100" workbookViewId="0">
      <pane xSplit="3" ySplit="6" topLeftCell="E128" activePane="bottomRight" state="frozen"/>
      <selection activeCell="E62" sqref="E62"/>
      <selection pane="topRight" activeCell="E62" sqref="E62"/>
      <selection pane="bottomLeft" activeCell="E62" sqref="E62"/>
      <selection pane="bottomRight" activeCell="B160" sqref="B160"/>
    </sheetView>
  </sheetViews>
  <sheetFormatPr baseColWidth="10" defaultColWidth="11.42578125" defaultRowHeight="17.25" x14ac:dyDescent="0.3"/>
  <cols>
    <col min="1" max="1" width="23.140625" style="130" customWidth="1"/>
    <col min="2" max="2" width="17.28515625" style="130" customWidth="1"/>
    <col min="3" max="3" width="6.28515625" style="130" customWidth="1"/>
    <col min="4" max="4" width="36.140625" style="155" customWidth="1"/>
    <col min="5" max="5" width="19" style="130" customWidth="1"/>
    <col min="6" max="6" width="48.85546875" style="150" customWidth="1"/>
    <col min="7" max="8" width="14.140625" style="141" customWidth="1"/>
    <col min="9" max="9" width="26" style="180" customWidth="1"/>
    <col min="10" max="10" width="17.28515625" style="129" customWidth="1"/>
    <col min="11" max="11" width="26.140625" style="142" customWidth="1"/>
    <col min="12" max="12" width="26.140625" style="145" customWidth="1"/>
    <col min="13" max="14" width="17.7109375" style="141" bestFit="1" customWidth="1"/>
    <col min="15" max="15" width="100.7109375" style="142" customWidth="1"/>
    <col min="16" max="16" width="2.85546875" style="277" customWidth="1"/>
    <col min="17" max="17" width="31.42578125" style="275" hidden="1" customWidth="1"/>
    <col min="18" max="18" width="13.42578125" style="251" hidden="1" customWidth="1"/>
    <col min="19" max="19" width="27.7109375" style="320" hidden="1" customWidth="1"/>
    <col min="20" max="31" width="27.7109375" style="321" hidden="1" customWidth="1"/>
    <col min="32" max="32" width="28.7109375" style="255" hidden="1" customWidth="1"/>
    <col min="33" max="33" width="25.7109375" style="255" hidden="1" customWidth="1"/>
    <col min="34" max="34" width="24.140625" style="276" customWidth="1"/>
    <col min="35" max="35" width="22.7109375" style="254" bestFit="1" customWidth="1"/>
    <col min="36" max="16384" width="11.42578125" style="277"/>
  </cols>
  <sheetData>
    <row r="1" spans="1:35" s="250" customFormat="1" ht="32.25" customHeight="1" x14ac:dyDescent="0.2">
      <c r="A1" s="518" t="s">
        <v>578</v>
      </c>
      <c r="B1" s="519"/>
      <c r="C1" s="520"/>
      <c r="D1" s="493" t="s">
        <v>20</v>
      </c>
      <c r="E1" s="494"/>
      <c r="F1" s="495"/>
      <c r="G1" s="494"/>
      <c r="H1" s="494"/>
      <c r="I1" s="496"/>
      <c r="J1" s="494"/>
      <c r="K1" s="494"/>
      <c r="L1" s="496"/>
      <c r="M1" s="374"/>
      <c r="N1" s="375"/>
      <c r="O1" s="127"/>
      <c r="Q1" s="527" t="s">
        <v>219</v>
      </c>
      <c r="R1" s="251"/>
      <c r="S1" s="320"/>
      <c r="T1" s="321"/>
      <c r="U1" s="321"/>
      <c r="V1" s="321"/>
      <c r="W1" s="321"/>
      <c r="X1" s="321"/>
      <c r="Y1" s="321"/>
      <c r="Z1" s="321"/>
      <c r="AA1" s="321"/>
      <c r="AB1" s="321"/>
      <c r="AC1" s="321"/>
      <c r="AD1" s="321"/>
      <c r="AE1" s="321"/>
      <c r="AF1" s="252"/>
      <c r="AG1" s="252"/>
      <c r="AH1" s="253"/>
      <c r="AI1" s="254"/>
    </row>
    <row r="2" spans="1:35" s="250" customFormat="1" ht="27" customHeight="1" x14ac:dyDescent="0.3">
      <c r="A2" s="518" t="s">
        <v>579</v>
      </c>
      <c r="B2" s="519"/>
      <c r="C2" s="520"/>
      <c r="D2" s="497"/>
      <c r="E2" s="498"/>
      <c r="F2" s="499"/>
      <c r="G2" s="498"/>
      <c r="H2" s="498"/>
      <c r="I2" s="500"/>
      <c r="J2" s="498"/>
      <c r="K2" s="498"/>
      <c r="L2" s="500"/>
      <c r="M2" s="376"/>
      <c r="N2" s="377"/>
      <c r="O2" s="128"/>
      <c r="Q2" s="527"/>
      <c r="R2" s="251"/>
      <c r="S2" s="320"/>
      <c r="T2" s="321"/>
      <c r="U2" s="321"/>
      <c r="V2" s="321"/>
      <c r="W2" s="321"/>
      <c r="X2" s="321"/>
      <c r="Y2" s="321"/>
      <c r="Z2" s="321"/>
      <c r="AA2" s="321"/>
      <c r="AB2" s="321"/>
      <c r="AC2" s="321"/>
      <c r="AD2" s="321"/>
      <c r="AE2" s="321"/>
      <c r="AF2" s="255"/>
      <c r="AG2" s="255"/>
      <c r="AH2" s="253"/>
      <c r="AI2" s="254"/>
    </row>
    <row r="3" spans="1:35" s="250" customFormat="1" x14ac:dyDescent="0.3">
      <c r="A3" s="501" t="s">
        <v>31</v>
      </c>
      <c r="B3" s="502"/>
      <c r="C3" s="502"/>
      <c r="D3" s="503"/>
      <c r="E3" s="502"/>
      <c r="F3" s="504"/>
      <c r="G3" s="502"/>
      <c r="H3" s="502"/>
      <c r="I3" s="502"/>
      <c r="J3" s="502"/>
      <c r="K3" s="502"/>
      <c r="L3" s="505"/>
      <c r="M3" s="182" t="s">
        <v>756</v>
      </c>
      <c r="N3" s="183"/>
      <c r="O3" s="131"/>
      <c r="Q3" s="527"/>
      <c r="R3" s="251"/>
      <c r="S3" s="320"/>
      <c r="T3" s="321"/>
      <c r="U3" s="321"/>
      <c r="V3" s="321"/>
      <c r="W3" s="321"/>
      <c r="X3" s="321"/>
      <c r="Y3" s="321"/>
      <c r="Z3" s="321"/>
      <c r="AA3" s="321"/>
      <c r="AB3" s="321"/>
      <c r="AC3" s="321"/>
      <c r="AD3" s="321"/>
      <c r="AE3" s="321"/>
      <c r="AF3" s="255"/>
      <c r="AG3" s="255"/>
      <c r="AH3" s="253"/>
      <c r="AI3" s="254"/>
    </row>
    <row r="4" spans="1:35" s="256" customFormat="1" x14ac:dyDescent="0.3">
      <c r="A4" s="506" t="s">
        <v>19</v>
      </c>
      <c r="B4" s="507"/>
      <c r="C4" s="507"/>
      <c r="D4" s="508"/>
      <c r="E4" s="507"/>
      <c r="F4" s="509"/>
      <c r="G4" s="507"/>
      <c r="H4" s="507"/>
      <c r="I4" s="510"/>
      <c r="J4" s="507"/>
      <c r="K4" s="507"/>
      <c r="L4" s="511"/>
      <c r="M4" s="525" t="s">
        <v>6</v>
      </c>
      <c r="N4" s="526"/>
      <c r="O4" s="528" t="s">
        <v>581</v>
      </c>
      <c r="Q4" s="527"/>
      <c r="R4" s="251"/>
      <c r="S4" s="320"/>
      <c r="T4" s="321"/>
      <c r="U4" s="321"/>
      <c r="V4" s="321"/>
      <c r="W4" s="321"/>
      <c r="X4" s="321"/>
      <c r="Y4" s="321"/>
      <c r="Z4" s="321"/>
      <c r="AA4" s="321"/>
      <c r="AB4" s="321"/>
      <c r="AC4" s="321"/>
      <c r="AD4" s="321"/>
      <c r="AE4" s="321"/>
      <c r="AF4" s="255"/>
      <c r="AG4" s="255"/>
      <c r="AH4" s="257"/>
      <c r="AI4" s="254"/>
    </row>
    <row r="5" spans="1:35" s="258" customFormat="1" ht="54.75" customHeight="1" x14ac:dyDescent="0.2">
      <c r="A5" s="512" t="s">
        <v>7</v>
      </c>
      <c r="B5" s="512" t="s">
        <v>8</v>
      </c>
      <c r="C5" s="521" t="s">
        <v>0</v>
      </c>
      <c r="D5" s="492" t="s">
        <v>9</v>
      </c>
      <c r="E5" s="132" t="s">
        <v>582</v>
      </c>
      <c r="F5" s="512" t="s">
        <v>10</v>
      </c>
      <c r="G5" s="514" t="s">
        <v>14</v>
      </c>
      <c r="H5" s="515"/>
      <c r="I5" s="512" t="s">
        <v>12</v>
      </c>
      <c r="J5" s="512" t="s">
        <v>17</v>
      </c>
      <c r="K5" s="516" t="s">
        <v>16</v>
      </c>
      <c r="L5" s="517"/>
      <c r="M5" s="512" t="s">
        <v>18</v>
      </c>
      <c r="N5" s="512" t="s">
        <v>28</v>
      </c>
      <c r="O5" s="529"/>
      <c r="Q5" s="527"/>
      <c r="R5" s="251"/>
      <c r="S5" s="320"/>
      <c r="T5" s="322"/>
      <c r="U5" s="322"/>
      <c r="V5" s="322"/>
      <c r="W5" s="322"/>
      <c r="X5" s="322"/>
      <c r="Y5" s="322"/>
      <c r="Z5" s="322"/>
      <c r="AA5" s="322"/>
      <c r="AB5" s="322"/>
      <c r="AC5" s="322"/>
      <c r="AD5" s="322"/>
      <c r="AE5" s="322"/>
      <c r="AF5" s="523" t="s">
        <v>16</v>
      </c>
      <c r="AG5" s="524"/>
      <c r="AH5" s="259"/>
      <c r="AI5" s="254"/>
    </row>
    <row r="6" spans="1:35" s="258" customFormat="1" ht="57.75" customHeight="1" x14ac:dyDescent="0.2">
      <c r="A6" s="513"/>
      <c r="B6" s="513"/>
      <c r="C6" s="522"/>
      <c r="D6" s="492"/>
      <c r="E6" s="133" t="s">
        <v>5</v>
      </c>
      <c r="F6" s="513"/>
      <c r="G6" s="132" t="s">
        <v>13</v>
      </c>
      <c r="H6" s="132" t="s">
        <v>11</v>
      </c>
      <c r="I6" s="513"/>
      <c r="J6" s="513"/>
      <c r="K6" s="134" t="s">
        <v>15</v>
      </c>
      <c r="L6" s="134" t="s">
        <v>29</v>
      </c>
      <c r="M6" s="513"/>
      <c r="N6" s="513"/>
      <c r="O6" s="530"/>
      <c r="Q6" s="527"/>
      <c r="R6" s="251"/>
      <c r="S6" s="260" t="s">
        <v>169</v>
      </c>
      <c r="T6" s="260" t="s">
        <v>221</v>
      </c>
      <c r="U6" s="260" t="s">
        <v>222</v>
      </c>
      <c r="V6" s="260" t="s">
        <v>223</v>
      </c>
      <c r="W6" s="260" t="s">
        <v>224</v>
      </c>
      <c r="X6" s="260" t="s">
        <v>225</v>
      </c>
      <c r="Y6" s="260" t="s">
        <v>226</v>
      </c>
      <c r="Z6" s="260" t="s">
        <v>227</v>
      </c>
      <c r="AA6" s="260" t="s">
        <v>228</v>
      </c>
      <c r="AB6" s="260" t="s">
        <v>229</v>
      </c>
      <c r="AC6" s="260" t="s">
        <v>230</v>
      </c>
      <c r="AD6" s="260" t="s">
        <v>231</v>
      </c>
      <c r="AE6" s="260" t="s">
        <v>232</v>
      </c>
      <c r="AF6" s="261" t="s">
        <v>15</v>
      </c>
      <c r="AG6" s="261" t="s">
        <v>29</v>
      </c>
      <c r="AH6" s="259"/>
      <c r="AI6" s="254"/>
    </row>
    <row r="7" spans="1:35" s="194" customFormat="1" ht="45" hidden="1" customHeight="1" x14ac:dyDescent="0.2">
      <c r="A7" s="218" t="s">
        <v>121</v>
      </c>
      <c r="B7" s="189">
        <v>43357</v>
      </c>
      <c r="C7" s="190">
        <v>6</v>
      </c>
      <c r="D7" s="197" t="s">
        <v>395</v>
      </c>
      <c r="E7" s="191" t="s">
        <v>4</v>
      </c>
      <c r="F7" s="197" t="s">
        <v>220</v>
      </c>
      <c r="G7" s="195">
        <v>43344</v>
      </c>
      <c r="H7" s="195">
        <v>43511</v>
      </c>
      <c r="I7" s="197" t="s">
        <v>32</v>
      </c>
      <c r="J7" s="189">
        <v>43511</v>
      </c>
      <c r="K7" s="196" t="s">
        <v>236</v>
      </c>
      <c r="L7" s="192" t="str">
        <f>VLOOKUP(K7,'DEPENDENCIAS-RESPONSABLES'!B:C,2,FALSE)</f>
        <v>Adriana María Taborda Zapata (Subgerente Administrativo y Financiero - E), Natalia Peláez Miyar (Jefe Oficina Asesora de Planeación y Desarrollo Organizacional), Adriana María Velásquez Arango (Jefe Oficina Jurídica), Esperanza Peñaranda Pineda (Directora Operativa de Contratación)</v>
      </c>
      <c r="M7" s="157">
        <v>1</v>
      </c>
      <c r="N7" s="157">
        <v>1</v>
      </c>
      <c r="O7" s="235" t="s">
        <v>410</v>
      </c>
      <c r="P7" s="262"/>
      <c r="Q7" s="202" t="str">
        <f>IF(OR(F7="",M7="",M7=""),"-",IF(AND(M7=100%,N7=100%),"Cerrada","Abierta"))</f>
        <v>Cerrada</v>
      </c>
      <c r="R7" s="203">
        <f>IF(F7="",0,1)</f>
        <v>1</v>
      </c>
      <c r="S7" s="323"/>
      <c r="T7" s="323"/>
      <c r="U7" s="323" t="s">
        <v>140</v>
      </c>
      <c r="V7" s="323" t="s">
        <v>166</v>
      </c>
      <c r="W7" s="323"/>
      <c r="X7" s="323"/>
      <c r="Y7" s="323"/>
      <c r="Z7" s="323" t="s">
        <v>171</v>
      </c>
      <c r="AA7" s="323"/>
      <c r="AB7" s="323" t="s">
        <v>172</v>
      </c>
      <c r="AC7" s="323"/>
      <c r="AD7" s="323"/>
      <c r="AE7" s="323"/>
      <c r="AF7" s="204" t="str">
        <f>'[5]F-CF-RC-012'!K7</f>
        <v xml:space="preserve">Subgerencia Administrativa y Financiera
Oficina de Planeación y Desarrollo Organizacional
Oficina Asesora Jurídica
Dirección Administrativa </v>
      </c>
      <c r="AG7" s="204" t="str">
        <f>'[5]F-CF-RC-012'!L7</f>
        <v>Olga Mery López Castaño
Gustavo Hernández Giraldo 
Clemencia Toro Briceño
Olga Cecilia Mejía Jaramillo</v>
      </c>
      <c r="AH7" s="262"/>
      <c r="AI7" s="205"/>
    </row>
    <row r="8" spans="1:35" s="194" customFormat="1" ht="45" hidden="1" customHeight="1" x14ac:dyDescent="0.2">
      <c r="A8" s="218" t="s">
        <v>33</v>
      </c>
      <c r="B8" s="207">
        <v>43585</v>
      </c>
      <c r="C8" s="187">
        <v>3</v>
      </c>
      <c r="D8" s="193" t="s">
        <v>271</v>
      </c>
      <c r="E8" s="208" t="s">
        <v>4</v>
      </c>
      <c r="F8" s="209" t="s">
        <v>34</v>
      </c>
      <c r="G8" s="210">
        <v>43647</v>
      </c>
      <c r="H8" s="210">
        <v>43876</v>
      </c>
      <c r="I8" s="186" t="s">
        <v>35</v>
      </c>
      <c r="J8" s="211" t="s">
        <v>97</v>
      </c>
      <c r="K8" s="212" t="s">
        <v>203</v>
      </c>
      <c r="L8" s="192" t="str">
        <f>VLOOKUP(K8,'DEPENDENCIAS-RESPONSABLES'!B:C,2,FALSE)</f>
        <v>Adriana María Taborda Zapata (Subgerente Administrativo y Financiero - E), Juan Felipe Parra Peña (Líder de Programa Contabilidad)</v>
      </c>
      <c r="M8" s="157">
        <v>1</v>
      </c>
      <c r="N8" s="157">
        <v>1</v>
      </c>
      <c r="O8" s="235" t="s">
        <v>411</v>
      </c>
      <c r="P8" s="262"/>
      <c r="Q8" s="202" t="str">
        <f t="shared" ref="Q8:Q71" si="0">IF(OR(F8="",M8="",M8=""),"-",IF(AND(M8=100%,N8=100%),"Cerrada","Abierta"))</f>
        <v>Cerrada</v>
      </c>
      <c r="R8" s="203">
        <f t="shared" ref="R8:R71" si="1">IF(F8="",0,1)</f>
        <v>1</v>
      </c>
      <c r="S8" s="323"/>
      <c r="T8" s="323"/>
      <c r="U8" s="323" t="s">
        <v>140</v>
      </c>
      <c r="V8" s="323"/>
      <c r="W8" s="323"/>
      <c r="X8" s="323"/>
      <c r="Y8" s="323"/>
      <c r="Z8" s="323"/>
      <c r="AA8" s="323"/>
      <c r="AB8" s="323"/>
      <c r="AC8" s="323"/>
      <c r="AD8" s="323"/>
      <c r="AE8" s="323"/>
      <c r="AF8" s="204" t="str">
        <f>'[5]F-CF-RC-012'!K8</f>
        <v>Contabilidad</v>
      </c>
      <c r="AG8" s="204" t="str">
        <f>'[5]F-CF-RC-012'!L8</f>
        <v>Luz Stella Castrillón</v>
      </c>
      <c r="AH8" s="263"/>
      <c r="AI8" s="205"/>
    </row>
    <row r="9" spans="1:35" s="263" customFormat="1" ht="64.5" hidden="1" customHeight="1" x14ac:dyDescent="0.2">
      <c r="A9" s="218" t="s">
        <v>456</v>
      </c>
      <c r="B9" s="213">
        <v>43963</v>
      </c>
      <c r="C9" s="208">
        <v>1</v>
      </c>
      <c r="D9" s="193" t="s">
        <v>270</v>
      </c>
      <c r="E9" s="208" t="s">
        <v>4</v>
      </c>
      <c r="F9" s="214" t="s">
        <v>37</v>
      </c>
      <c r="G9" s="215">
        <v>43983</v>
      </c>
      <c r="H9" s="215">
        <v>44012</v>
      </c>
      <c r="I9" s="216" t="s">
        <v>38</v>
      </c>
      <c r="J9" s="217">
        <v>44242</v>
      </c>
      <c r="K9" s="212" t="s">
        <v>203</v>
      </c>
      <c r="L9" s="192" t="str">
        <f>VLOOKUP(K9,'DEPENDENCIAS-RESPONSABLES'!B:C,2,FALSE)</f>
        <v>Adriana María Taborda Zapata (Subgerente Administrativo y Financiero - E), Juan Felipe Parra Peña (Líder de Programa Contabilidad)</v>
      </c>
      <c r="M9" s="157">
        <v>1</v>
      </c>
      <c r="N9" s="157">
        <v>1</v>
      </c>
      <c r="O9" s="411" t="s">
        <v>412</v>
      </c>
      <c r="Q9" s="202" t="str">
        <f t="shared" si="0"/>
        <v>Cerrada</v>
      </c>
      <c r="R9" s="203">
        <f t="shared" si="1"/>
        <v>1</v>
      </c>
      <c r="S9" s="323"/>
      <c r="T9" s="323"/>
      <c r="U9" s="323" t="s">
        <v>140</v>
      </c>
      <c r="V9" s="323"/>
      <c r="W9" s="323"/>
      <c r="X9" s="323"/>
      <c r="Y9" s="323"/>
      <c r="Z9" s="323"/>
      <c r="AA9" s="323"/>
      <c r="AB9" s="323"/>
      <c r="AC9" s="323"/>
      <c r="AD9" s="323"/>
      <c r="AE9" s="323"/>
      <c r="AF9" s="204" t="str">
        <f>'[5]F-CF-RC-012'!K9</f>
        <v>Financiero</v>
      </c>
      <c r="AG9" s="204" t="str">
        <f>'[5]F-CF-RC-012'!L9</f>
        <v>Luz Stella Castrillón</v>
      </c>
      <c r="AI9" s="205"/>
    </row>
    <row r="10" spans="1:35" s="264" customFormat="1" ht="45" hidden="1" customHeight="1" x14ac:dyDescent="0.2">
      <c r="A10" s="218" t="s">
        <v>39</v>
      </c>
      <c r="B10" s="219">
        <v>44183</v>
      </c>
      <c r="C10" s="220">
        <v>2</v>
      </c>
      <c r="D10" s="221" t="s">
        <v>333</v>
      </c>
      <c r="E10" s="222" t="s">
        <v>4</v>
      </c>
      <c r="F10" s="223" t="s">
        <v>40</v>
      </c>
      <c r="G10" s="224">
        <v>44200</v>
      </c>
      <c r="H10" s="224">
        <v>44316</v>
      </c>
      <c r="I10" s="223" t="s">
        <v>41</v>
      </c>
      <c r="J10" s="219">
        <v>44316</v>
      </c>
      <c r="K10" s="225" t="s">
        <v>173</v>
      </c>
      <c r="L10" s="226" t="str">
        <f>VLOOKUP(K10,'DEPENDENCIAS-RESPONSABLES'!B:C,2,FALSE)</f>
        <v>Cecilia María Taborda Pérez (Director de Venta de Servicios)</v>
      </c>
      <c r="M10" s="378">
        <v>1</v>
      </c>
      <c r="N10" s="378">
        <v>1</v>
      </c>
      <c r="O10" s="199" t="s">
        <v>405</v>
      </c>
      <c r="Q10" s="202" t="str">
        <f t="shared" si="0"/>
        <v>Cerrada</v>
      </c>
      <c r="R10" s="203">
        <f t="shared" si="1"/>
        <v>1</v>
      </c>
      <c r="S10" s="323"/>
      <c r="T10" s="323"/>
      <c r="U10" s="323"/>
      <c r="V10" s="323"/>
      <c r="W10" s="323"/>
      <c r="X10" s="323"/>
      <c r="Y10" s="323" t="s">
        <v>173</v>
      </c>
      <c r="Z10" s="323"/>
      <c r="AA10" s="323"/>
      <c r="AB10" s="323"/>
      <c r="AC10" s="323"/>
      <c r="AD10" s="323"/>
      <c r="AE10" s="323"/>
      <c r="AF10" s="204" t="str">
        <f>'[5]F-CF-RC-012'!K10</f>
        <v>Dirección Venta de Servicios</v>
      </c>
      <c r="AG10" s="204" t="str">
        <f>'[5]F-CF-RC-012'!L10</f>
        <v>Juan Carlos Tamayo Suárez</v>
      </c>
      <c r="AI10" s="205"/>
    </row>
    <row r="11" spans="1:35" s="263" customFormat="1" ht="45" hidden="1" customHeight="1" x14ac:dyDescent="0.2">
      <c r="A11" s="218" t="s">
        <v>39</v>
      </c>
      <c r="B11" s="189">
        <v>44183</v>
      </c>
      <c r="C11" s="227">
        <v>4</v>
      </c>
      <c r="D11" s="228" t="s">
        <v>272</v>
      </c>
      <c r="E11" s="229" t="s">
        <v>24</v>
      </c>
      <c r="F11" s="230" t="s">
        <v>42</v>
      </c>
      <c r="G11" s="195">
        <v>44201</v>
      </c>
      <c r="H11" s="195">
        <v>44561</v>
      </c>
      <c r="I11" s="230" t="s">
        <v>43</v>
      </c>
      <c r="J11" s="189">
        <v>44377</v>
      </c>
      <c r="K11" s="196" t="s">
        <v>166</v>
      </c>
      <c r="L11" s="192" t="str">
        <f>VLOOKUP(K11,'DEPENDENCIAS-RESPONSABLES'!B:C,2,FALSE)</f>
        <v>Esperanza Peñaranda Pineda (Directora Operativa de Contratación)</v>
      </c>
      <c r="M11" s="379">
        <v>1</v>
      </c>
      <c r="N11" s="379">
        <v>1</v>
      </c>
      <c r="O11" s="411" t="s">
        <v>415</v>
      </c>
      <c r="Q11" s="202" t="str">
        <f t="shared" si="0"/>
        <v>Cerrada</v>
      </c>
      <c r="R11" s="203">
        <f t="shared" si="1"/>
        <v>1</v>
      </c>
      <c r="S11" s="323"/>
      <c r="T11" s="323"/>
      <c r="U11" s="323"/>
      <c r="V11" s="323" t="s">
        <v>166</v>
      </c>
      <c r="W11" s="323"/>
      <c r="X11" s="323"/>
      <c r="Y11" s="323"/>
      <c r="Z11" s="323"/>
      <c r="AA11" s="323"/>
      <c r="AB11" s="323"/>
      <c r="AC11" s="323"/>
      <c r="AD11" s="323"/>
      <c r="AE11" s="323"/>
      <c r="AF11" s="204" t="str">
        <f>'[5]F-CF-RC-012'!K11</f>
        <v>Dirección Administrativa - supervision del contrato</v>
      </c>
      <c r="AG11" s="204" t="str">
        <f>'[5]F-CF-RC-012'!L11</f>
        <v>Jhon Bayron Restrepo Jaramillo</v>
      </c>
      <c r="AI11" s="205"/>
    </row>
    <row r="12" spans="1:35" s="264" customFormat="1" ht="45" hidden="1" customHeight="1" x14ac:dyDescent="0.2">
      <c r="A12" s="218" t="s">
        <v>39</v>
      </c>
      <c r="B12" s="219">
        <v>44183</v>
      </c>
      <c r="C12" s="220">
        <v>5</v>
      </c>
      <c r="D12" s="221" t="s">
        <v>334</v>
      </c>
      <c r="E12" s="222" t="s">
        <v>27</v>
      </c>
      <c r="F12" s="223" t="s">
        <v>44</v>
      </c>
      <c r="G12" s="224">
        <v>44201</v>
      </c>
      <c r="H12" s="224">
        <v>44561</v>
      </c>
      <c r="I12" s="223" t="s">
        <v>45</v>
      </c>
      <c r="J12" s="219">
        <v>44377</v>
      </c>
      <c r="K12" s="225" t="s">
        <v>166</v>
      </c>
      <c r="L12" s="226" t="str">
        <f>VLOOKUP(K12,'DEPENDENCIAS-RESPONSABLES'!B:C,2,FALSE)</f>
        <v>Esperanza Peñaranda Pineda (Directora Operativa de Contratación)</v>
      </c>
      <c r="M12" s="378">
        <v>1</v>
      </c>
      <c r="N12" s="378">
        <v>1</v>
      </c>
      <c r="O12" s="199" t="s">
        <v>316</v>
      </c>
      <c r="Q12" s="202" t="str">
        <f t="shared" si="0"/>
        <v>Cerrada</v>
      </c>
      <c r="R12" s="203">
        <f t="shared" si="1"/>
        <v>1</v>
      </c>
      <c r="S12" s="323"/>
      <c r="T12" s="323"/>
      <c r="U12" s="323"/>
      <c r="V12" s="323" t="s">
        <v>166</v>
      </c>
      <c r="W12" s="323"/>
      <c r="X12" s="323"/>
      <c r="Y12" s="323"/>
      <c r="Z12" s="323"/>
      <c r="AA12" s="323"/>
      <c r="AB12" s="323"/>
      <c r="AC12" s="323"/>
      <c r="AD12" s="323"/>
      <c r="AE12" s="323"/>
      <c r="AF12" s="204" t="str">
        <f>'[5]F-CF-RC-012'!K12</f>
        <v>Dirección Administrativa - supervision del contrato</v>
      </c>
      <c r="AG12" s="204" t="str">
        <f>'[5]F-CF-RC-012'!L12</f>
        <v>Jhon Bayron Restrepo Jaramillo</v>
      </c>
      <c r="AI12" s="205"/>
    </row>
    <row r="13" spans="1:35" s="264" customFormat="1" ht="45" hidden="1" customHeight="1" x14ac:dyDescent="0.2">
      <c r="A13" s="218" t="s">
        <v>39</v>
      </c>
      <c r="B13" s="219">
        <v>44183</v>
      </c>
      <c r="C13" s="220">
        <v>6</v>
      </c>
      <c r="D13" s="221" t="s">
        <v>335</v>
      </c>
      <c r="E13" s="222" t="s">
        <v>27</v>
      </c>
      <c r="F13" s="223" t="s">
        <v>44</v>
      </c>
      <c r="G13" s="224">
        <v>44201</v>
      </c>
      <c r="H13" s="224">
        <v>44561</v>
      </c>
      <c r="I13" s="223" t="s">
        <v>45</v>
      </c>
      <c r="J13" s="219">
        <v>44377</v>
      </c>
      <c r="K13" s="225" t="s">
        <v>166</v>
      </c>
      <c r="L13" s="226" t="str">
        <f>VLOOKUP(K13,'DEPENDENCIAS-RESPONSABLES'!B:C,2,FALSE)</f>
        <v>Esperanza Peñaranda Pineda (Directora Operativa de Contratación)</v>
      </c>
      <c r="M13" s="378">
        <v>1</v>
      </c>
      <c r="N13" s="378">
        <v>1</v>
      </c>
      <c r="O13" s="199" t="s">
        <v>317</v>
      </c>
      <c r="Q13" s="202" t="str">
        <f t="shared" si="0"/>
        <v>Cerrada</v>
      </c>
      <c r="R13" s="203">
        <f t="shared" si="1"/>
        <v>1</v>
      </c>
      <c r="S13" s="323"/>
      <c r="T13" s="323"/>
      <c r="U13" s="323"/>
      <c r="V13" s="323" t="s">
        <v>166</v>
      </c>
      <c r="W13" s="323"/>
      <c r="X13" s="323"/>
      <c r="Y13" s="323"/>
      <c r="Z13" s="323"/>
      <c r="AA13" s="323"/>
      <c r="AB13" s="323"/>
      <c r="AC13" s="323"/>
      <c r="AD13" s="323"/>
      <c r="AE13" s="323"/>
      <c r="AF13" s="204" t="str">
        <f>'[5]F-CF-RC-012'!K13</f>
        <v>Dirección Administrativa - supervision del contrato</v>
      </c>
      <c r="AG13" s="204" t="str">
        <f>'[5]F-CF-RC-012'!L13</f>
        <v>Jhon Bayron Restrepo Jaramillo</v>
      </c>
      <c r="AI13" s="205"/>
    </row>
    <row r="14" spans="1:35" s="264" customFormat="1" ht="45" hidden="1" customHeight="1" x14ac:dyDescent="0.2">
      <c r="A14" s="218" t="s">
        <v>39</v>
      </c>
      <c r="B14" s="219">
        <v>44183</v>
      </c>
      <c r="C14" s="231">
        <v>7</v>
      </c>
      <c r="D14" s="221" t="s">
        <v>336</v>
      </c>
      <c r="E14" s="232" t="s">
        <v>24</v>
      </c>
      <c r="F14" s="233" t="s">
        <v>44</v>
      </c>
      <c r="G14" s="224">
        <v>44201</v>
      </c>
      <c r="H14" s="224">
        <v>44561</v>
      </c>
      <c r="I14" s="233" t="s">
        <v>45</v>
      </c>
      <c r="J14" s="219">
        <v>44377</v>
      </c>
      <c r="K14" s="234" t="s">
        <v>166</v>
      </c>
      <c r="L14" s="226" t="str">
        <f>VLOOKUP(K14,'DEPENDENCIAS-RESPONSABLES'!B:C,2,FALSE)</f>
        <v>Esperanza Peñaranda Pineda (Directora Operativa de Contratación)</v>
      </c>
      <c r="M14" s="380">
        <v>1</v>
      </c>
      <c r="N14" s="380">
        <v>1</v>
      </c>
      <c r="O14" s="199" t="s">
        <v>318</v>
      </c>
      <c r="Q14" s="202" t="str">
        <f t="shared" si="0"/>
        <v>Cerrada</v>
      </c>
      <c r="R14" s="203">
        <f t="shared" si="1"/>
        <v>1</v>
      </c>
      <c r="S14" s="323"/>
      <c r="T14" s="323"/>
      <c r="U14" s="323"/>
      <c r="V14" s="323" t="s">
        <v>166</v>
      </c>
      <c r="W14" s="323"/>
      <c r="X14" s="323"/>
      <c r="Y14" s="323"/>
      <c r="Z14" s="323"/>
      <c r="AA14" s="323"/>
      <c r="AB14" s="323"/>
      <c r="AC14" s="323"/>
      <c r="AD14" s="323"/>
      <c r="AE14" s="323"/>
      <c r="AF14" s="204" t="str">
        <f>'[5]F-CF-RC-012'!K14</f>
        <v>Dirección Administrativa - supervision del contrato</v>
      </c>
      <c r="AG14" s="204" t="str">
        <f>'[5]F-CF-RC-012'!L14</f>
        <v>Jhon Bayron Restrepo Jaramillo</v>
      </c>
      <c r="AI14" s="205"/>
    </row>
    <row r="15" spans="1:35" s="263" customFormat="1" ht="45" hidden="1" customHeight="1" x14ac:dyDescent="0.2">
      <c r="A15" s="218" t="s">
        <v>39</v>
      </c>
      <c r="B15" s="189">
        <v>44183</v>
      </c>
      <c r="C15" s="190">
        <v>8</v>
      </c>
      <c r="D15" s="193" t="s">
        <v>273</v>
      </c>
      <c r="E15" s="191" t="s">
        <v>21</v>
      </c>
      <c r="F15" s="235" t="s">
        <v>46</v>
      </c>
      <c r="G15" s="195">
        <v>44201</v>
      </c>
      <c r="H15" s="195">
        <v>44561</v>
      </c>
      <c r="I15" s="186" t="s">
        <v>47</v>
      </c>
      <c r="J15" s="236">
        <v>44561</v>
      </c>
      <c r="K15" s="196" t="s">
        <v>166</v>
      </c>
      <c r="L15" s="192" t="str">
        <f>VLOOKUP(K15,'DEPENDENCIAS-RESPONSABLES'!B:C,2,FALSE)</f>
        <v>Esperanza Peñaranda Pineda (Directora Operativa de Contratación)</v>
      </c>
      <c r="M15" s="157">
        <v>1</v>
      </c>
      <c r="N15" s="157">
        <v>1</v>
      </c>
      <c r="O15" s="411" t="s">
        <v>416</v>
      </c>
      <c r="Q15" s="202" t="str">
        <f t="shared" si="0"/>
        <v>Cerrada</v>
      </c>
      <c r="R15" s="203">
        <f t="shared" si="1"/>
        <v>1</v>
      </c>
      <c r="S15" s="323"/>
      <c r="T15" s="323"/>
      <c r="U15" s="323"/>
      <c r="V15" s="323" t="s">
        <v>166</v>
      </c>
      <c r="W15" s="323"/>
      <c r="X15" s="323"/>
      <c r="Y15" s="323"/>
      <c r="Z15" s="323"/>
      <c r="AA15" s="323"/>
      <c r="AB15" s="323"/>
      <c r="AC15" s="323"/>
      <c r="AD15" s="323"/>
      <c r="AE15" s="323"/>
      <c r="AF15" s="204" t="str">
        <f>'[5]F-CF-RC-012'!K15</f>
        <v>Dirección Administrativa - supervision del contrato</v>
      </c>
      <c r="AG15" s="204" t="str">
        <f>'[5]F-CF-RC-012'!L15</f>
        <v>Jhon Bayron Restrepo Jaramillo</v>
      </c>
      <c r="AI15" s="205"/>
    </row>
    <row r="16" spans="1:35" s="263" customFormat="1" ht="45" hidden="1" customHeight="1" x14ac:dyDescent="0.2">
      <c r="A16" s="218" t="s">
        <v>39</v>
      </c>
      <c r="B16" s="189">
        <v>44183</v>
      </c>
      <c r="C16" s="190">
        <v>9</v>
      </c>
      <c r="D16" s="193" t="s">
        <v>274</v>
      </c>
      <c r="E16" s="191" t="s">
        <v>21</v>
      </c>
      <c r="F16" s="235" t="s">
        <v>409</v>
      </c>
      <c r="G16" s="195">
        <v>44201</v>
      </c>
      <c r="H16" s="195">
        <v>44561</v>
      </c>
      <c r="I16" s="186" t="s">
        <v>47</v>
      </c>
      <c r="J16" s="236">
        <v>44561</v>
      </c>
      <c r="K16" s="196" t="s">
        <v>166</v>
      </c>
      <c r="L16" s="192" t="str">
        <f>VLOOKUP(K16,'DEPENDENCIAS-RESPONSABLES'!B:C,2,FALSE)</f>
        <v>Esperanza Peñaranda Pineda (Directora Operativa de Contratación)</v>
      </c>
      <c r="M16" s="157">
        <v>1</v>
      </c>
      <c r="N16" s="157">
        <v>1</v>
      </c>
      <c r="O16" s="411" t="s">
        <v>417</v>
      </c>
      <c r="Q16" s="202" t="str">
        <f t="shared" si="0"/>
        <v>Cerrada</v>
      </c>
      <c r="R16" s="203">
        <f t="shared" si="1"/>
        <v>1</v>
      </c>
      <c r="S16" s="323"/>
      <c r="T16" s="323"/>
      <c r="U16" s="323"/>
      <c r="V16" s="323" t="s">
        <v>166</v>
      </c>
      <c r="W16" s="323"/>
      <c r="X16" s="323"/>
      <c r="Y16" s="323"/>
      <c r="Z16" s="323"/>
      <c r="AA16" s="323"/>
      <c r="AB16" s="323"/>
      <c r="AC16" s="323"/>
      <c r="AD16" s="323"/>
      <c r="AE16" s="323"/>
      <c r="AF16" s="204" t="str">
        <f>'[5]F-CF-RC-012'!K16</f>
        <v>Dirección Administrativa - supervision del contrato</v>
      </c>
      <c r="AG16" s="204" t="str">
        <f>'[5]F-CF-RC-012'!L16</f>
        <v>Jhon Bayron Restrepo Jaramillo</v>
      </c>
      <c r="AI16" s="205"/>
    </row>
    <row r="17" spans="1:35" s="263" customFormat="1" ht="45" hidden="1" customHeight="1" x14ac:dyDescent="0.2">
      <c r="A17" s="218" t="s">
        <v>39</v>
      </c>
      <c r="B17" s="189">
        <v>44183</v>
      </c>
      <c r="C17" s="190">
        <v>10</v>
      </c>
      <c r="D17" s="193" t="s">
        <v>275</v>
      </c>
      <c r="E17" s="191" t="s">
        <v>4</v>
      </c>
      <c r="F17" s="235" t="s">
        <v>300</v>
      </c>
      <c r="G17" s="195">
        <v>44201</v>
      </c>
      <c r="H17" s="195">
        <v>44561</v>
      </c>
      <c r="I17" s="186" t="s">
        <v>47</v>
      </c>
      <c r="J17" s="236">
        <v>44561</v>
      </c>
      <c r="K17" s="196" t="s">
        <v>166</v>
      </c>
      <c r="L17" s="192" t="str">
        <f>VLOOKUP(K17,'DEPENDENCIAS-RESPONSABLES'!B:C,2,FALSE)</f>
        <v>Esperanza Peñaranda Pineda (Directora Operativa de Contratación)</v>
      </c>
      <c r="M17" s="157">
        <v>1</v>
      </c>
      <c r="N17" s="157">
        <v>1</v>
      </c>
      <c r="O17" s="411" t="s">
        <v>418</v>
      </c>
      <c r="Q17" s="202" t="str">
        <f t="shared" si="0"/>
        <v>Cerrada</v>
      </c>
      <c r="R17" s="203">
        <f t="shared" si="1"/>
        <v>1</v>
      </c>
      <c r="S17" s="323"/>
      <c r="T17" s="323"/>
      <c r="U17" s="323"/>
      <c r="V17" s="323" t="s">
        <v>166</v>
      </c>
      <c r="W17" s="323"/>
      <c r="X17" s="323"/>
      <c r="Y17" s="323"/>
      <c r="Z17" s="323"/>
      <c r="AA17" s="323"/>
      <c r="AB17" s="323"/>
      <c r="AC17" s="323"/>
      <c r="AD17" s="323"/>
      <c r="AE17" s="323"/>
      <c r="AF17" s="204" t="str">
        <f>'[5]F-CF-RC-012'!K17</f>
        <v>Dirección Administrativa - supervision del contrato</v>
      </c>
      <c r="AG17" s="204" t="str">
        <f>'[5]F-CF-RC-012'!L17</f>
        <v>Jhon Bayron Restrepo Jaramillo</v>
      </c>
      <c r="AI17" s="205"/>
    </row>
    <row r="18" spans="1:35" s="263" customFormat="1" ht="45" hidden="1" customHeight="1" x14ac:dyDescent="0.2">
      <c r="A18" s="218" t="s">
        <v>39</v>
      </c>
      <c r="B18" s="189">
        <v>44183</v>
      </c>
      <c r="C18" s="190">
        <v>11</v>
      </c>
      <c r="D18" s="193" t="s">
        <v>276</v>
      </c>
      <c r="E18" s="191" t="s">
        <v>27</v>
      </c>
      <c r="F18" s="235" t="s">
        <v>301</v>
      </c>
      <c r="G18" s="195">
        <v>44201</v>
      </c>
      <c r="H18" s="195">
        <v>44561</v>
      </c>
      <c r="I18" s="186" t="s">
        <v>47</v>
      </c>
      <c r="J18" s="236">
        <v>44561</v>
      </c>
      <c r="K18" s="196" t="s">
        <v>166</v>
      </c>
      <c r="L18" s="192" t="str">
        <f>VLOOKUP(K18,'DEPENDENCIAS-RESPONSABLES'!B:C,2,FALSE)</f>
        <v>Esperanza Peñaranda Pineda (Directora Operativa de Contratación)</v>
      </c>
      <c r="M18" s="157">
        <v>1</v>
      </c>
      <c r="N18" s="157">
        <v>1</v>
      </c>
      <c r="O18" s="411" t="s">
        <v>419</v>
      </c>
      <c r="Q18" s="202" t="str">
        <f t="shared" si="0"/>
        <v>Cerrada</v>
      </c>
      <c r="R18" s="203">
        <f t="shared" si="1"/>
        <v>1</v>
      </c>
      <c r="S18" s="323"/>
      <c r="T18" s="323"/>
      <c r="U18" s="323"/>
      <c r="V18" s="323" t="s">
        <v>166</v>
      </c>
      <c r="W18" s="323"/>
      <c r="X18" s="323"/>
      <c r="Y18" s="323"/>
      <c r="Z18" s="323"/>
      <c r="AA18" s="323"/>
      <c r="AB18" s="323"/>
      <c r="AC18" s="323"/>
      <c r="AD18" s="323"/>
      <c r="AE18" s="323"/>
      <c r="AF18" s="204" t="str">
        <f>'[5]F-CF-RC-012'!K18</f>
        <v>Dirección Administrativa - supervision del contrato</v>
      </c>
      <c r="AG18" s="204" t="str">
        <f>'[5]F-CF-RC-012'!L18</f>
        <v>Jhon Bayron Restrepo Jaramillo</v>
      </c>
      <c r="AI18" s="205"/>
    </row>
    <row r="19" spans="1:35" s="263" customFormat="1" ht="45" hidden="1" customHeight="1" x14ac:dyDescent="0.2">
      <c r="A19" s="218" t="s">
        <v>39</v>
      </c>
      <c r="B19" s="189">
        <v>44183</v>
      </c>
      <c r="C19" s="190">
        <v>12</v>
      </c>
      <c r="D19" s="193" t="s">
        <v>277</v>
      </c>
      <c r="E19" s="191" t="s">
        <v>27</v>
      </c>
      <c r="F19" s="235" t="s">
        <v>301</v>
      </c>
      <c r="G19" s="195">
        <v>44201</v>
      </c>
      <c r="H19" s="195">
        <v>44561</v>
      </c>
      <c r="I19" s="186" t="s">
        <v>47</v>
      </c>
      <c r="J19" s="236">
        <v>44561</v>
      </c>
      <c r="K19" s="196" t="s">
        <v>166</v>
      </c>
      <c r="L19" s="192" t="str">
        <f>VLOOKUP(K19,'DEPENDENCIAS-RESPONSABLES'!B:C,2,FALSE)</f>
        <v>Esperanza Peñaranda Pineda (Directora Operativa de Contratación)</v>
      </c>
      <c r="M19" s="157">
        <v>1</v>
      </c>
      <c r="N19" s="157">
        <v>1</v>
      </c>
      <c r="O19" s="411" t="s">
        <v>420</v>
      </c>
      <c r="Q19" s="202" t="str">
        <f t="shared" si="0"/>
        <v>Cerrada</v>
      </c>
      <c r="R19" s="203">
        <f t="shared" si="1"/>
        <v>1</v>
      </c>
      <c r="S19" s="323"/>
      <c r="T19" s="323"/>
      <c r="U19" s="323"/>
      <c r="V19" s="323" t="s">
        <v>166</v>
      </c>
      <c r="W19" s="323"/>
      <c r="X19" s="323"/>
      <c r="Y19" s="323"/>
      <c r="Z19" s="323"/>
      <c r="AA19" s="323"/>
      <c r="AB19" s="323"/>
      <c r="AC19" s="323"/>
      <c r="AD19" s="323"/>
      <c r="AE19" s="323"/>
      <c r="AF19" s="204" t="str">
        <f>'[5]F-CF-RC-012'!K19</f>
        <v>Dirección Administrativa - supervision del contrato</v>
      </c>
      <c r="AG19" s="204" t="str">
        <f>'[5]F-CF-RC-012'!L19</f>
        <v>Jhon Bayron Restrepo Jaramillo</v>
      </c>
      <c r="AI19" s="205"/>
    </row>
    <row r="20" spans="1:35" s="264" customFormat="1" ht="45" hidden="1" customHeight="1" x14ac:dyDescent="0.2">
      <c r="A20" s="218" t="s">
        <v>39</v>
      </c>
      <c r="B20" s="219">
        <v>44183</v>
      </c>
      <c r="C20" s="231">
        <v>13</v>
      </c>
      <c r="D20" s="221" t="s">
        <v>337</v>
      </c>
      <c r="E20" s="232" t="s">
        <v>27</v>
      </c>
      <c r="F20" s="221" t="s">
        <v>301</v>
      </c>
      <c r="G20" s="224">
        <v>44201</v>
      </c>
      <c r="H20" s="224">
        <v>44561</v>
      </c>
      <c r="I20" s="307" t="s">
        <v>47</v>
      </c>
      <c r="J20" s="237">
        <v>44561</v>
      </c>
      <c r="K20" s="234" t="s">
        <v>166</v>
      </c>
      <c r="L20" s="226" t="str">
        <f>VLOOKUP(K20,'DEPENDENCIAS-RESPONSABLES'!B:C,2,FALSE)</f>
        <v>Esperanza Peñaranda Pineda (Directora Operativa de Contratación)</v>
      </c>
      <c r="M20" s="380">
        <v>1</v>
      </c>
      <c r="N20" s="380">
        <v>1</v>
      </c>
      <c r="O20" s="147" t="s">
        <v>319</v>
      </c>
      <c r="Q20" s="202" t="str">
        <f t="shared" si="0"/>
        <v>Cerrada</v>
      </c>
      <c r="R20" s="203">
        <f t="shared" si="1"/>
        <v>1</v>
      </c>
      <c r="S20" s="323"/>
      <c r="T20" s="323"/>
      <c r="U20" s="323"/>
      <c r="V20" s="323" t="s">
        <v>166</v>
      </c>
      <c r="W20" s="323"/>
      <c r="X20" s="323"/>
      <c r="Y20" s="323"/>
      <c r="Z20" s="323"/>
      <c r="AA20" s="323"/>
      <c r="AB20" s="323"/>
      <c r="AC20" s="323"/>
      <c r="AD20" s="323"/>
      <c r="AE20" s="323"/>
      <c r="AF20" s="204" t="str">
        <f>'[5]F-CF-RC-012'!K20</f>
        <v>Dirección Administrativa - supervision del contrato</v>
      </c>
      <c r="AG20" s="204" t="str">
        <f>'[5]F-CF-RC-012'!L20</f>
        <v>Jhon Bayron Restrepo Jaramillo</v>
      </c>
      <c r="AI20" s="205"/>
    </row>
    <row r="21" spans="1:35" s="263" customFormat="1" ht="45" hidden="1" customHeight="1" x14ac:dyDescent="0.2">
      <c r="A21" s="218" t="s">
        <v>39</v>
      </c>
      <c r="B21" s="189">
        <v>44183</v>
      </c>
      <c r="C21" s="190">
        <v>14</v>
      </c>
      <c r="D21" s="193" t="s">
        <v>278</v>
      </c>
      <c r="E21" s="191" t="s">
        <v>24</v>
      </c>
      <c r="F21" s="235" t="s">
        <v>301</v>
      </c>
      <c r="G21" s="195">
        <v>44201</v>
      </c>
      <c r="H21" s="195">
        <v>44561</v>
      </c>
      <c r="I21" s="186" t="s">
        <v>47</v>
      </c>
      <c r="J21" s="236">
        <v>44561</v>
      </c>
      <c r="K21" s="196" t="s">
        <v>166</v>
      </c>
      <c r="L21" s="192" t="str">
        <f>VLOOKUP(K21,'DEPENDENCIAS-RESPONSABLES'!B:C,2,FALSE)</f>
        <v>Esperanza Peñaranda Pineda (Directora Operativa de Contratación)</v>
      </c>
      <c r="M21" s="157">
        <v>1</v>
      </c>
      <c r="N21" s="381">
        <v>1</v>
      </c>
      <c r="O21" s="411" t="s">
        <v>421</v>
      </c>
      <c r="Q21" s="202" t="str">
        <f t="shared" si="0"/>
        <v>Cerrada</v>
      </c>
      <c r="R21" s="203">
        <f t="shared" si="1"/>
        <v>1</v>
      </c>
      <c r="S21" s="323"/>
      <c r="T21" s="323"/>
      <c r="U21" s="323"/>
      <c r="V21" s="323" t="s">
        <v>166</v>
      </c>
      <c r="W21" s="323"/>
      <c r="X21" s="323"/>
      <c r="Y21" s="323"/>
      <c r="Z21" s="323"/>
      <c r="AA21" s="323"/>
      <c r="AB21" s="323"/>
      <c r="AC21" s="323"/>
      <c r="AD21" s="323"/>
      <c r="AE21" s="323"/>
      <c r="AF21" s="204" t="str">
        <f>'[5]F-CF-RC-012'!K21</f>
        <v>Dirección Administrativa - supervision del contrato</v>
      </c>
      <c r="AG21" s="204" t="str">
        <f>'[5]F-CF-RC-012'!L21</f>
        <v>Jhon Bayron Restrepo Jaramillo</v>
      </c>
      <c r="AI21" s="205"/>
    </row>
    <row r="22" spans="1:35" s="263" customFormat="1" ht="45" hidden="1" customHeight="1" x14ac:dyDescent="0.2">
      <c r="A22" s="218" t="s">
        <v>39</v>
      </c>
      <c r="B22" s="189">
        <v>44183</v>
      </c>
      <c r="C22" s="190">
        <v>15</v>
      </c>
      <c r="D22" s="193" t="s">
        <v>279</v>
      </c>
      <c r="E22" s="191" t="s">
        <v>27</v>
      </c>
      <c r="F22" s="235" t="s">
        <v>302</v>
      </c>
      <c r="G22" s="195">
        <v>44201</v>
      </c>
      <c r="H22" s="195">
        <v>44561</v>
      </c>
      <c r="I22" s="186" t="s">
        <v>48</v>
      </c>
      <c r="J22" s="236">
        <v>44561</v>
      </c>
      <c r="K22" s="196" t="s">
        <v>166</v>
      </c>
      <c r="L22" s="192" t="str">
        <f>VLOOKUP(K22,'DEPENDENCIAS-RESPONSABLES'!B:C,2,FALSE)</f>
        <v>Esperanza Peñaranda Pineda (Directora Operativa de Contratación)</v>
      </c>
      <c r="M22" s="157">
        <v>1</v>
      </c>
      <c r="N22" s="157">
        <v>1</v>
      </c>
      <c r="O22" s="411" t="s">
        <v>422</v>
      </c>
      <c r="Q22" s="202" t="str">
        <f t="shared" si="0"/>
        <v>Cerrada</v>
      </c>
      <c r="R22" s="203">
        <f t="shared" si="1"/>
        <v>1</v>
      </c>
      <c r="S22" s="323"/>
      <c r="T22" s="323"/>
      <c r="U22" s="323"/>
      <c r="V22" s="323" t="s">
        <v>166</v>
      </c>
      <c r="W22" s="323"/>
      <c r="X22" s="323"/>
      <c r="Y22" s="323"/>
      <c r="Z22" s="323"/>
      <c r="AA22" s="323"/>
      <c r="AB22" s="323"/>
      <c r="AC22" s="323"/>
      <c r="AD22" s="323"/>
      <c r="AE22" s="323"/>
      <c r="AF22" s="204" t="str">
        <f>'[5]F-CF-RC-012'!K22</f>
        <v>Dirección Administrativa - supervision del contrato</v>
      </c>
      <c r="AG22" s="204" t="str">
        <f>'[5]F-CF-RC-012'!L22</f>
        <v>Jhon Bayron Restrepo Jaramillo</v>
      </c>
      <c r="AI22" s="205"/>
    </row>
    <row r="23" spans="1:35" s="264" customFormat="1" ht="45" hidden="1" customHeight="1" x14ac:dyDescent="0.2">
      <c r="A23" s="218" t="s">
        <v>39</v>
      </c>
      <c r="B23" s="219">
        <v>44183</v>
      </c>
      <c r="C23" s="231">
        <v>16</v>
      </c>
      <c r="D23" s="221" t="s">
        <v>338</v>
      </c>
      <c r="E23" s="232" t="s">
        <v>27</v>
      </c>
      <c r="F23" s="221" t="s">
        <v>302</v>
      </c>
      <c r="G23" s="224">
        <v>44201</v>
      </c>
      <c r="H23" s="224">
        <v>44561</v>
      </c>
      <c r="I23" s="307" t="s">
        <v>48</v>
      </c>
      <c r="J23" s="237">
        <v>44561</v>
      </c>
      <c r="K23" s="234" t="s">
        <v>166</v>
      </c>
      <c r="L23" s="226" t="str">
        <f>VLOOKUP(K23,'DEPENDENCIAS-RESPONSABLES'!B:C,2,FALSE)</f>
        <v>Esperanza Peñaranda Pineda (Directora Operativa de Contratación)</v>
      </c>
      <c r="M23" s="380">
        <v>1</v>
      </c>
      <c r="N23" s="380">
        <v>1</v>
      </c>
      <c r="O23" s="147" t="s">
        <v>320</v>
      </c>
      <c r="Q23" s="202" t="str">
        <f t="shared" si="0"/>
        <v>Cerrada</v>
      </c>
      <c r="R23" s="203">
        <f t="shared" si="1"/>
        <v>1</v>
      </c>
      <c r="S23" s="323"/>
      <c r="T23" s="323"/>
      <c r="U23" s="323"/>
      <c r="V23" s="323" t="s">
        <v>166</v>
      </c>
      <c r="W23" s="323"/>
      <c r="X23" s="323"/>
      <c r="Y23" s="323"/>
      <c r="Z23" s="323"/>
      <c r="AA23" s="323"/>
      <c r="AB23" s="323"/>
      <c r="AC23" s="323"/>
      <c r="AD23" s="323"/>
      <c r="AE23" s="323"/>
      <c r="AF23" s="204" t="str">
        <f>'[5]F-CF-RC-012'!K23</f>
        <v>Dirección Administrativa - supervision del contrato</v>
      </c>
      <c r="AG23" s="204" t="str">
        <f>'[5]F-CF-RC-012'!L23</f>
        <v>Jhon Bayron Restrepo Jaramillo</v>
      </c>
      <c r="AI23" s="205"/>
    </row>
    <row r="24" spans="1:35" s="263" customFormat="1" ht="45" hidden="1" customHeight="1" x14ac:dyDescent="0.2">
      <c r="A24" s="218" t="s">
        <v>39</v>
      </c>
      <c r="B24" s="189">
        <v>44183</v>
      </c>
      <c r="C24" s="190">
        <v>17</v>
      </c>
      <c r="D24" s="193" t="s">
        <v>280</v>
      </c>
      <c r="E24" s="191" t="s">
        <v>4</v>
      </c>
      <c r="F24" s="235" t="s">
        <v>301</v>
      </c>
      <c r="G24" s="195">
        <v>44201</v>
      </c>
      <c r="H24" s="195">
        <v>44561</v>
      </c>
      <c r="I24" s="186" t="s">
        <v>47</v>
      </c>
      <c r="J24" s="236">
        <v>44561</v>
      </c>
      <c r="K24" s="196" t="s">
        <v>166</v>
      </c>
      <c r="L24" s="192" t="str">
        <f>VLOOKUP(K24,'DEPENDENCIAS-RESPONSABLES'!B:C,2,FALSE)</f>
        <v>Esperanza Peñaranda Pineda (Directora Operativa de Contratación)</v>
      </c>
      <c r="M24" s="157">
        <v>1</v>
      </c>
      <c r="N24" s="157">
        <v>1</v>
      </c>
      <c r="O24" s="411" t="s">
        <v>423</v>
      </c>
      <c r="Q24" s="202" t="str">
        <f t="shared" si="0"/>
        <v>Cerrada</v>
      </c>
      <c r="R24" s="203">
        <f t="shared" si="1"/>
        <v>1</v>
      </c>
      <c r="S24" s="323"/>
      <c r="T24" s="323"/>
      <c r="U24" s="323"/>
      <c r="V24" s="323" t="s">
        <v>166</v>
      </c>
      <c r="W24" s="323"/>
      <c r="X24" s="323"/>
      <c r="Y24" s="323"/>
      <c r="Z24" s="323"/>
      <c r="AA24" s="323"/>
      <c r="AB24" s="323"/>
      <c r="AC24" s="323"/>
      <c r="AD24" s="323"/>
      <c r="AE24" s="323"/>
      <c r="AF24" s="204" t="str">
        <f>'[5]F-CF-RC-012'!K24</f>
        <v>Dirección Administrativa - supervision del contrato</v>
      </c>
      <c r="AG24" s="204" t="str">
        <f>'[5]F-CF-RC-012'!L24</f>
        <v>Jhon Bayron Restrepo Jaramillo</v>
      </c>
      <c r="AI24" s="205"/>
    </row>
    <row r="25" spans="1:35" s="263" customFormat="1" ht="45" hidden="1" customHeight="1" x14ac:dyDescent="0.2">
      <c r="A25" s="218" t="s">
        <v>39</v>
      </c>
      <c r="B25" s="189">
        <v>44183</v>
      </c>
      <c r="C25" s="190">
        <v>18</v>
      </c>
      <c r="D25" s="193" t="s">
        <v>281</v>
      </c>
      <c r="E25" s="191" t="s">
        <v>4</v>
      </c>
      <c r="F25" s="235" t="s">
        <v>301</v>
      </c>
      <c r="G25" s="195">
        <v>44201</v>
      </c>
      <c r="H25" s="195">
        <v>44561</v>
      </c>
      <c r="I25" s="186" t="s">
        <v>47</v>
      </c>
      <c r="J25" s="236">
        <v>44561</v>
      </c>
      <c r="K25" s="196" t="s">
        <v>166</v>
      </c>
      <c r="L25" s="192" t="str">
        <f>VLOOKUP(K25,'DEPENDENCIAS-RESPONSABLES'!B:C,2,FALSE)</f>
        <v>Esperanza Peñaranda Pineda (Directora Operativa de Contratación)</v>
      </c>
      <c r="M25" s="157">
        <v>1</v>
      </c>
      <c r="N25" s="157">
        <v>1</v>
      </c>
      <c r="O25" s="411" t="s">
        <v>424</v>
      </c>
      <c r="Q25" s="202" t="str">
        <f t="shared" si="0"/>
        <v>Cerrada</v>
      </c>
      <c r="R25" s="203">
        <f t="shared" si="1"/>
        <v>1</v>
      </c>
      <c r="S25" s="323"/>
      <c r="T25" s="323"/>
      <c r="U25" s="323"/>
      <c r="V25" s="323" t="s">
        <v>166</v>
      </c>
      <c r="W25" s="323"/>
      <c r="X25" s="323"/>
      <c r="Y25" s="323"/>
      <c r="Z25" s="323"/>
      <c r="AA25" s="323"/>
      <c r="AB25" s="323"/>
      <c r="AC25" s="323"/>
      <c r="AD25" s="323"/>
      <c r="AE25" s="323"/>
      <c r="AF25" s="204" t="str">
        <f>'[5]F-CF-RC-012'!K25</f>
        <v>Dirección Administrativa - supervision del contrato</v>
      </c>
      <c r="AG25" s="204" t="str">
        <f>'[5]F-CF-RC-012'!L25</f>
        <v>Jhon Bayron Restrepo Jaramillo</v>
      </c>
      <c r="AI25" s="205"/>
    </row>
    <row r="26" spans="1:35" s="263" customFormat="1" ht="45" hidden="1" customHeight="1" x14ac:dyDescent="0.2">
      <c r="A26" s="218" t="s">
        <v>39</v>
      </c>
      <c r="B26" s="189">
        <v>44183</v>
      </c>
      <c r="C26" s="190">
        <v>19</v>
      </c>
      <c r="D26" s="193" t="s">
        <v>282</v>
      </c>
      <c r="E26" s="191" t="s">
        <v>24</v>
      </c>
      <c r="F26" s="197" t="s">
        <v>49</v>
      </c>
      <c r="G26" s="195">
        <v>44201</v>
      </c>
      <c r="H26" s="195">
        <v>44561</v>
      </c>
      <c r="I26" s="197" t="s">
        <v>50</v>
      </c>
      <c r="J26" s="236">
        <v>44561</v>
      </c>
      <c r="K26" s="196" t="s">
        <v>166</v>
      </c>
      <c r="L26" s="192" t="str">
        <f>VLOOKUP(K26,'DEPENDENCIAS-RESPONSABLES'!B:C,2,FALSE)</f>
        <v>Esperanza Peñaranda Pineda (Directora Operativa de Contratación)</v>
      </c>
      <c r="M26" s="157">
        <v>1</v>
      </c>
      <c r="N26" s="157">
        <v>1</v>
      </c>
      <c r="O26" s="411" t="s">
        <v>425</v>
      </c>
      <c r="Q26" s="202" t="str">
        <f t="shared" si="0"/>
        <v>Cerrada</v>
      </c>
      <c r="R26" s="203">
        <f t="shared" si="1"/>
        <v>1</v>
      </c>
      <c r="S26" s="323"/>
      <c r="T26" s="323"/>
      <c r="U26" s="323"/>
      <c r="V26" s="323" t="s">
        <v>166</v>
      </c>
      <c r="W26" s="323"/>
      <c r="X26" s="323"/>
      <c r="Y26" s="323"/>
      <c r="Z26" s="323"/>
      <c r="AA26" s="323"/>
      <c r="AB26" s="323"/>
      <c r="AC26" s="323"/>
      <c r="AD26" s="323"/>
      <c r="AE26" s="323"/>
      <c r="AF26" s="204" t="str">
        <f>'[5]F-CF-RC-012'!K26</f>
        <v xml:space="preserve">Dirección Administrativa </v>
      </c>
      <c r="AG26" s="204" t="str">
        <f>'[5]F-CF-RC-012'!L26</f>
        <v>Jhon Bayron Restrepo Jaramillo</v>
      </c>
      <c r="AI26" s="205"/>
    </row>
    <row r="27" spans="1:35" s="264" customFormat="1" ht="45" hidden="1" customHeight="1" x14ac:dyDescent="0.2">
      <c r="A27" s="218" t="s">
        <v>39</v>
      </c>
      <c r="B27" s="219">
        <v>44183</v>
      </c>
      <c r="C27" s="231">
        <v>20</v>
      </c>
      <c r="D27" s="221" t="s">
        <v>339</v>
      </c>
      <c r="E27" s="232" t="s">
        <v>4</v>
      </c>
      <c r="F27" s="233" t="s">
        <v>51</v>
      </c>
      <c r="G27" s="224">
        <v>44201</v>
      </c>
      <c r="H27" s="224">
        <v>44286</v>
      </c>
      <c r="I27" s="233" t="s">
        <v>52</v>
      </c>
      <c r="J27" s="219">
        <v>44286</v>
      </c>
      <c r="K27" s="234" t="s">
        <v>211</v>
      </c>
      <c r="L27" s="226" t="str">
        <f>VLOOKUP(K27,'DEPENDENCIAS-RESPONSABLES'!B:C,2,FALSE)</f>
        <v>Adriana María Velásquez Arango (Jefe Oficina Jurídica), Henry Darío Muñoz Montoya (Jefe Oficina de Control Interno y Evaluación)</v>
      </c>
      <c r="M27" s="380">
        <v>1</v>
      </c>
      <c r="N27" s="380">
        <v>1</v>
      </c>
      <c r="O27" s="199" t="s">
        <v>321</v>
      </c>
      <c r="Q27" s="202" t="str">
        <f t="shared" si="0"/>
        <v>Cerrada</v>
      </c>
      <c r="R27" s="203">
        <f t="shared" si="1"/>
        <v>1</v>
      </c>
      <c r="S27" s="323"/>
      <c r="T27" s="323"/>
      <c r="U27" s="323"/>
      <c r="V27" s="323"/>
      <c r="W27" s="323"/>
      <c r="X27" s="323"/>
      <c r="Y27" s="323"/>
      <c r="Z27" s="323"/>
      <c r="AA27" s="323"/>
      <c r="AB27" s="323" t="s">
        <v>172</v>
      </c>
      <c r="AC27" s="323" t="s">
        <v>175</v>
      </c>
      <c r="AD27" s="323"/>
      <c r="AE27" s="323"/>
      <c r="AF27" s="204" t="str">
        <f>'[5]F-CF-RC-012'!K27</f>
        <v>Oficina Asesora Juridica y Oficina de Control Interno y Evaluación</v>
      </c>
      <c r="AG27" s="204" t="str">
        <f>'[5]F-CF-RC-012'!L27</f>
        <v>Liliana Maria Alavrez Gloria Patricia Isaza Orduz</v>
      </c>
      <c r="AI27" s="205"/>
    </row>
    <row r="28" spans="1:35" s="264" customFormat="1" ht="45" hidden="1" customHeight="1" x14ac:dyDescent="0.2">
      <c r="A28" s="218" t="s">
        <v>39</v>
      </c>
      <c r="B28" s="219">
        <v>44183</v>
      </c>
      <c r="C28" s="231">
        <v>21</v>
      </c>
      <c r="D28" s="221" t="s">
        <v>340</v>
      </c>
      <c r="E28" s="232" t="s">
        <v>4</v>
      </c>
      <c r="F28" s="233" t="s">
        <v>53</v>
      </c>
      <c r="G28" s="224">
        <v>44197</v>
      </c>
      <c r="H28" s="224">
        <v>44561</v>
      </c>
      <c r="I28" s="233" t="s">
        <v>54</v>
      </c>
      <c r="J28" s="219">
        <v>44561</v>
      </c>
      <c r="K28" s="234" t="s">
        <v>171</v>
      </c>
      <c r="L28" s="226" t="str">
        <f>VLOOKUP(K28,'DEPENDENCIAS-RESPONSABLES'!B:C,2,FALSE)</f>
        <v>Natalia Peláez Miyar (Jefe Oficina Asesora de Planeación y Desarrollo Organizacional)</v>
      </c>
      <c r="M28" s="380">
        <v>1</v>
      </c>
      <c r="N28" s="380">
        <v>1</v>
      </c>
      <c r="O28" s="199" t="s">
        <v>322</v>
      </c>
      <c r="Q28" s="202" t="str">
        <f t="shared" si="0"/>
        <v>Cerrada</v>
      </c>
      <c r="R28" s="203">
        <f t="shared" si="1"/>
        <v>1</v>
      </c>
      <c r="S28" s="323"/>
      <c r="T28" s="323"/>
      <c r="U28" s="323"/>
      <c r="V28" s="323"/>
      <c r="W28" s="323"/>
      <c r="X28" s="323"/>
      <c r="Y28" s="323"/>
      <c r="Z28" s="323" t="s">
        <v>171</v>
      </c>
      <c r="AA28" s="323"/>
      <c r="AB28" s="323"/>
      <c r="AC28" s="323"/>
      <c r="AD28" s="323"/>
      <c r="AE28" s="323"/>
      <c r="AF28" s="204" t="str">
        <f>'[5]F-CF-RC-012'!K28</f>
        <v>Oficina Asesora de Planeación y DO</v>
      </c>
      <c r="AG28" s="204" t="str">
        <f>'[5]F-CF-RC-012'!L28</f>
        <v xml:space="preserve">Marta Lucia Gomez </v>
      </c>
      <c r="AI28" s="205"/>
    </row>
    <row r="29" spans="1:35" s="263" customFormat="1" ht="45" hidden="1" customHeight="1" x14ac:dyDescent="0.2">
      <c r="A29" s="218" t="s">
        <v>39</v>
      </c>
      <c r="B29" s="189">
        <v>44183</v>
      </c>
      <c r="C29" s="190">
        <v>22</v>
      </c>
      <c r="D29" s="193" t="s">
        <v>283</v>
      </c>
      <c r="E29" s="191" t="s">
        <v>4</v>
      </c>
      <c r="F29" s="197" t="s">
        <v>49</v>
      </c>
      <c r="G29" s="195">
        <v>44201</v>
      </c>
      <c r="H29" s="195">
        <v>44561</v>
      </c>
      <c r="I29" s="197" t="s">
        <v>50</v>
      </c>
      <c r="J29" s="236">
        <v>44561</v>
      </c>
      <c r="K29" s="196" t="s">
        <v>166</v>
      </c>
      <c r="L29" s="192" t="str">
        <f>VLOOKUP(K29,'DEPENDENCIAS-RESPONSABLES'!B:C,2,FALSE)</f>
        <v>Esperanza Peñaranda Pineda (Directora Operativa de Contratación)</v>
      </c>
      <c r="M29" s="157">
        <v>1</v>
      </c>
      <c r="N29" s="157">
        <v>1</v>
      </c>
      <c r="O29" s="411" t="s">
        <v>426</v>
      </c>
      <c r="Q29" s="202" t="str">
        <f t="shared" si="0"/>
        <v>Cerrada</v>
      </c>
      <c r="R29" s="203">
        <f t="shared" si="1"/>
        <v>1</v>
      </c>
      <c r="S29" s="323"/>
      <c r="T29" s="323"/>
      <c r="U29" s="323"/>
      <c r="V29" s="323" t="s">
        <v>166</v>
      </c>
      <c r="W29" s="323"/>
      <c r="X29" s="323"/>
      <c r="Y29" s="323"/>
      <c r="Z29" s="323"/>
      <c r="AA29" s="323"/>
      <c r="AB29" s="323"/>
      <c r="AC29" s="323"/>
      <c r="AD29" s="323"/>
      <c r="AE29" s="323"/>
      <c r="AF29" s="204" t="str">
        <f>'[5]F-CF-RC-012'!K29</f>
        <v>Dirección Administrativa - supervision del contrato</v>
      </c>
      <c r="AG29" s="204" t="str">
        <f>'[5]F-CF-RC-012'!L29</f>
        <v>Jhon Bayron Restrepo Jaramillo</v>
      </c>
      <c r="AI29" s="205"/>
    </row>
    <row r="30" spans="1:35" s="264" customFormat="1" ht="45" hidden="1" customHeight="1" x14ac:dyDescent="0.2">
      <c r="A30" s="218" t="s">
        <v>39</v>
      </c>
      <c r="B30" s="219">
        <v>44183</v>
      </c>
      <c r="C30" s="231">
        <v>23</v>
      </c>
      <c r="D30" s="221" t="s">
        <v>341</v>
      </c>
      <c r="E30" s="232" t="s">
        <v>4</v>
      </c>
      <c r="F30" s="233" t="s">
        <v>49</v>
      </c>
      <c r="G30" s="224">
        <v>44201</v>
      </c>
      <c r="H30" s="224">
        <v>44561</v>
      </c>
      <c r="I30" s="233" t="s">
        <v>50</v>
      </c>
      <c r="J30" s="237">
        <v>44561</v>
      </c>
      <c r="K30" s="234" t="s">
        <v>60</v>
      </c>
      <c r="L30" s="226" t="str">
        <f>VLOOKUP(K30,'DEPENDENCIAS-RESPONSABLES'!B:C,2,FALSE)</f>
        <v>Adriana María Taborda Zapata (Directora Administrativa)</v>
      </c>
      <c r="M30" s="380">
        <v>1</v>
      </c>
      <c r="N30" s="380">
        <v>1</v>
      </c>
      <c r="O30" s="147" t="s">
        <v>323</v>
      </c>
      <c r="Q30" s="202" t="str">
        <f t="shared" si="0"/>
        <v>Cerrada</v>
      </c>
      <c r="R30" s="203">
        <f t="shared" si="1"/>
        <v>1</v>
      </c>
      <c r="S30" s="323"/>
      <c r="T30" s="323"/>
      <c r="U30" s="323"/>
      <c r="V30" s="323"/>
      <c r="W30" s="323" t="s">
        <v>60</v>
      </c>
      <c r="X30" s="323"/>
      <c r="Y30" s="323"/>
      <c r="Z30" s="323"/>
      <c r="AA30" s="323"/>
      <c r="AB30" s="323"/>
      <c r="AC30" s="323"/>
      <c r="AD30" s="323"/>
      <c r="AE30" s="323"/>
      <c r="AF30" s="204" t="str">
        <f>'[5]F-CF-RC-012'!K30</f>
        <v xml:space="preserve">Dirección Administrativa </v>
      </c>
      <c r="AG30" s="204" t="str">
        <f>'[5]F-CF-RC-012'!L30</f>
        <v>Jhon Bayron Restrepo Jaramillo</v>
      </c>
      <c r="AI30" s="205"/>
    </row>
    <row r="31" spans="1:35" s="263" customFormat="1" ht="45" hidden="1" customHeight="1" x14ac:dyDescent="0.2">
      <c r="A31" s="218" t="s">
        <v>39</v>
      </c>
      <c r="B31" s="189">
        <v>44183</v>
      </c>
      <c r="C31" s="190">
        <v>24</v>
      </c>
      <c r="D31" s="193" t="s">
        <v>284</v>
      </c>
      <c r="E31" s="191" t="s">
        <v>4</v>
      </c>
      <c r="F31" s="197" t="s">
        <v>49</v>
      </c>
      <c r="G31" s="195">
        <v>44201</v>
      </c>
      <c r="H31" s="195">
        <v>44561</v>
      </c>
      <c r="I31" s="197" t="s">
        <v>50</v>
      </c>
      <c r="J31" s="236">
        <v>44561</v>
      </c>
      <c r="K31" s="196" t="s">
        <v>166</v>
      </c>
      <c r="L31" s="192" t="str">
        <f>VLOOKUP(K31,'DEPENDENCIAS-RESPONSABLES'!B:C,2,FALSE)</f>
        <v>Esperanza Peñaranda Pineda (Directora Operativa de Contratación)</v>
      </c>
      <c r="M31" s="157">
        <v>1</v>
      </c>
      <c r="N31" s="157">
        <v>1</v>
      </c>
      <c r="O31" s="411" t="s">
        <v>427</v>
      </c>
      <c r="Q31" s="202" t="str">
        <f t="shared" si="0"/>
        <v>Cerrada</v>
      </c>
      <c r="R31" s="203">
        <f t="shared" si="1"/>
        <v>1</v>
      </c>
      <c r="S31" s="323"/>
      <c r="T31" s="324"/>
      <c r="U31" s="324"/>
      <c r="V31" s="323" t="s">
        <v>166</v>
      </c>
      <c r="W31" s="323"/>
      <c r="X31" s="324"/>
      <c r="Y31" s="324"/>
      <c r="Z31" s="324"/>
      <c r="AA31" s="324"/>
      <c r="AB31" s="324"/>
      <c r="AC31" s="324"/>
      <c r="AD31" s="324"/>
      <c r="AE31" s="324"/>
      <c r="AF31" s="204" t="str">
        <f>'[5]F-CF-RC-012'!K31</f>
        <v xml:space="preserve">Dirección Administrativa </v>
      </c>
      <c r="AG31" s="204" t="str">
        <f>'[5]F-CF-RC-012'!L31</f>
        <v>Jhon Bayron Restrepo Jaramillo</v>
      </c>
      <c r="AI31" s="205"/>
    </row>
    <row r="32" spans="1:35" s="264" customFormat="1" ht="45" hidden="1" customHeight="1" x14ac:dyDescent="0.2">
      <c r="A32" s="218" t="s">
        <v>39</v>
      </c>
      <c r="B32" s="219">
        <v>44183</v>
      </c>
      <c r="C32" s="231">
        <v>25</v>
      </c>
      <c r="D32" s="221" t="s">
        <v>342</v>
      </c>
      <c r="E32" s="232" t="s">
        <v>4</v>
      </c>
      <c r="F32" s="233" t="s">
        <v>49</v>
      </c>
      <c r="G32" s="224">
        <v>44201</v>
      </c>
      <c r="H32" s="224">
        <v>44561</v>
      </c>
      <c r="I32" s="233" t="s">
        <v>50</v>
      </c>
      <c r="J32" s="237">
        <v>44561</v>
      </c>
      <c r="K32" s="234" t="s">
        <v>60</v>
      </c>
      <c r="L32" s="226" t="str">
        <f>VLOOKUP(K32,'DEPENDENCIAS-RESPONSABLES'!B:C,2,FALSE)</f>
        <v>Adriana María Taborda Zapata (Directora Administrativa)</v>
      </c>
      <c r="M32" s="380">
        <v>1</v>
      </c>
      <c r="N32" s="380">
        <v>1</v>
      </c>
      <c r="O32" s="147" t="s">
        <v>324</v>
      </c>
      <c r="Q32" s="202" t="str">
        <f t="shared" si="0"/>
        <v>Cerrada</v>
      </c>
      <c r="R32" s="203">
        <f t="shared" si="1"/>
        <v>1</v>
      </c>
      <c r="S32" s="323"/>
      <c r="T32" s="323"/>
      <c r="U32" s="323"/>
      <c r="V32" s="323"/>
      <c r="W32" s="323" t="s">
        <v>60</v>
      </c>
      <c r="X32" s="323"/>
      <c r="Y32" s="323"/>
      <c r="Z32" s="323"/>
      <c r="AA32" s="323"/>
      <c r="AB32" s="323"/>
      <c r="AC32" s="323"/>
      <c r="AD32" s="323"/>
      <c r="AE32" s="323"/>
      <c r="AF32" s="204" t="str">
        <f>'[5]F-CF-RC-012'!K32</f>
        <v xml:space="preserve">Dirección Administrativa </v>
      </c>
      <c r="AG32" s="204" t="str">
        <f>'[5]F-CF-RC-012'!L32</f>
        <v>Jhon Bayron Restrepo Jaramillo</v>
      </c>
      <c r="AI32" s="205"/>
    </row>
    <row r="33" spans="1:35" s="263" customFormat="1" ht="45" hidden="1" customHeight="1" x14ac:dyDescent="0.2">
      <c r="A33" s="218" t="s">
        <v>39</v>
      </c>
      <c r="B33" s="189">
        <v>44183</v>
      </c>
      <c r="C33" s="190">
        <v>26</v>
      </c>
      <c r="D33" s="193" t="s">
        <v>285</v>
      </c>
      <c r="E33" s="191" t="s">
        <v>4</v>
      </c>
      <c r="F33" s="197" t="s">
        <v>49</v>
      </c>
      <c r="G33" s="195">
        <v>44201</v>
      </c>
      <c r="H33" s="195">
        <v>44561</v>
      </c>
      <c r="I33" s="197" t="s">
        <v>50</v>
      </c>
      <c r="J33" s="236">
        <v>44561</v>
      </c>
      <c r="K33" s="196" t="s">
        <v>166</v>
      </c>
      <c r="L33" s="192" t="str">
        <f>VLOOKUP(K33,'DEPENDENCIAS-RESPONSABLES'!B:C,2,FALSE)</f>
        <v>Esperanza Peñaranda Pineda (Directora Operativa de Contratación)</v>
      </c>
      <c r="M33" s="157">
        <v>1</v>
      </c>
      <c r="N33" s="157">
        <v>1</v>
      </c>
      <c r="O33" s="411" t="s">
        <v>428</v>
      </c>
      <c r="Q33" s="202" t="str">
        <f t="shared" si="0"/>
        <v>Cerrada</v>
      </c>
      <c r="R33" s="203">
        <f t="shared" si="1"/>
        <v>1</v>
      </c>
      <c r="S33" s="323"/>
      <c r="T33" s="323"/>
      <c r="U33" s="323"/>
      <c r="V33" s="323" t="s">
        <v>166</v>
      </c>
      <c r="W33" s="323"/>
      <c r="X33" s="323"/>
      <c r="Y33" s="323"/>
      <c r="Z33" s="323"/>
      <c r="AA33" s="323"/>
      <c r="AB33" s="323"/>
      <c r="AC33" s="323"/>
      <c r="AD33" s="323"/>
      <c r="AE33" s="323"/>
      <c r="AF33" s="204" t="str">
        <f>'[5]F-CF-RC-012'!K33</f>
        <v>Dirección Administrativa - supervision del contrato</v>
      </c>
      <c r="AG33" s="204" t="str">
        <f>'[5]F-CF-RC-012'!L33</f>
        <v>Jhon Bayron Restrepo Jaramillo</v>
      </c>
      <c r="AI33" s="205"/>
    </row>
    <row r="34" spans="1:35" s="263" customFormat="1" ht="45" hidden="1" customHeight="1" x14ac:dyDescent="0.2">
      <c r="A34" s="218" t="s">
        <v>39</v>
      </c>
      <c r="B34" s="189">
        <v>44183</v>
      </c>
      <c r="C34" s="190">
        <v>27</v>
      </c>
      <c r="D34" s="193" t="s">
        <v>286</v>
      </c>
      <c r="E34" s="191" t="s">
        <v>4</v>
      </c>
      <c r="F34" s="197" t="s">
        <v>49</v>
      </c>
      <c r="G34" s="195">
        <v>44201</v>
      </c>
      <c r="H34" s="195">
        <v>44561</v>
      </c>
      <c r="I34" s="197" t="s">
        <v>50</v>
      </c>
      <c r="J34" s="236">
        <v>44561</v>
      </c>
      <c r="K34" s="196" t="s">
        <v>166</v>
      </c>
      <c r="L34" s="192" t="str">
        <f>VLOOKUP(K34,'DEPENDENCIAS-RESPONSABLES'!B:C,2,FALSE)</f>
        <v>Esperanza Peñaranda Pineda (Directora Operativa de Contratación)</v>
      </c>
      <c r="M34" s="157">
        <v>1</v>
      </c>
      <c r="N34" s="157">
        <v>1</v>
      </c>
      <c r="O34" s="411" t="s">
        <v>429</v>
      </c>
      <c r="Q34" s="202" t="str">
        <f t="shared" si="0"/>
        <v>Cerrada</v>
      </c>
      <c r="R34" s="203">
        <f t="shared" si="1"/>
        <v>1</v>
      </c>
      <c r="S34" s="323"/>
      <c r="T34" s="323"/>
      <c r="U34" s="323"/>
      <c r="V34" s="323" t="s">
        <v>166</v>
      </c>
      <c r="W34" s="323"/>
      <c r="X34" s="323"/>
      <c r="Y34" s="323"/>
      <c r="Z34" s="323"/>
      <c r="AA34" s="323"/>
      <c r="AB34" s="323"/>
      <c r="AC34" s="323"/>
      <c r="AD34" s="323"/>
      <c r="AE34" s="323"/>
      <c r="AF34" s="204" t="str">
        <f>'[5]F-CF-RC-012'!K34</f>
        <v>Dirección Administrativa - supervision del contrato</v>
      </c>
      <c r="AG34" s="204" t="str">
        <f>'[5]F-CF-RC-012'!L34</f>
        <v>Jhon Bayron Restrepo Jaramillo</v>
      </c>
      <c r="AI34" s="205"/>
    </row>
    <row r="35" spans="1:35" s="264" customFormat="1" ht="45" hidden="1" customHeight="1" x14ac:dyDescent="0.2">
      <c r="A35" s="218" t="s">
        <v>39</v>
      </c>
      <c r="B35" s="219">
        <v>44183</v>
      </c>
      <c r="C35" s="231">
        <v>28</v>
      </c>
      <c r="D35" s="221" t="s">
        <v>343</v>
      </c>
      <c r="E35" s="232" t="s">
        <v>4</v>
      </c>
      <c r="F35" s="233" t="s">
        <v>55</v>
      </c>
      <c r="G35" s="224">
        <v>44197</v>
      </c>
      <c r="H35" s="224">
        <v>44561</v>
      </c>
      <c r="I35" s="233" t="s">
        <v>56</v>
      </c>
      <c r="J35" s="237">
        <v>44561</v>
      </c>
      <c r="K35" s="234" t="s">
        <v>171</v>
      </c>
      <c r="L35" s="226" t="str">
        <f>VLOOKUP(K35,'DEPENDENCIAS-RESPONSABLES'!B:C,2,FALSE)</f>
        <v>Natalia Peláez Miyar (Jefe Oficina Asesora de Planeación y Desarrollo Organizacional)</v>
      </c>
      <c r="M35" s="380">
        <v>1</v>
      </c>
      <c r="N35" s="380">
        <v>1</v>
      </c>
      <c r="O35" s="147" t="s">
        <v>325</v>
      </c>
      <c r="Q35" s="202" t="str">
        <f t="shared" si="0"/>
        <v>Cerrada</v>
      </c>
      <c r="R35" s="203">
        <f t="shared" si="1"/>
        <v>1</v>
      </c>
      <c r="S35" s="323"/>
      <c r="T35" s="323"/>
      <c r="U35" s="323"/>
      <c r="V35" s="323"/>
      <c r="W35" s="323"/>
      <c r="X35" s="323"/>
      <c r="Y35" s="323"/>
      <c r="Z35" s="323" t="s">
        <v>171</v>
      </c>
      <c r="AA35" s="323"/>
      <c r="AB35" s="323"/>
      <c r="AC35" s="323"/>
      <c r="AD35" s="323"/>
      <c r="AE35" s="323"/>
      <c r="AF35" s="204" t="str">
        <f>'[5]F-CF-RC-012'!K35</f>
        <v>Oficina Asesora de Planeación y DO</v>
      </c>
      <c r="AG35" s="204" t="str">
        <f>'[5]F-CF-RC-012'!L35</f>
        <v xml:space="preserve">Marta Lucia Gomez </v>
      </c>
      <c r="AI35" s="205"/>
    </row>
    <row r="36" spans="1:35" s="263" customFormat="1" ht="45" hidden="1" customHeight="1" x14ac:dyDescent="0.2">
      <c r="A36" s="218" t="s">
        <v>39</v>
      </c>
      <c r="B36" s="189">
        <v>44183</v>
      </c>
      <c r="C36" s="190">
        <v>29</v>
      </c>
      <c r="D36" s="193" t="s">
        <v>287</v>
      </c>
      <c r="E36" s="191" t="s">
        <v>4</v>
      </c>
      <c r="F36" s="197" t="s">
        <v>49</v>
      </c>
      <c r="G36" s="195">
        <v>44201</v>
      </c>
      <c r="H36" s="195">
        <v>44561</v>
      </c>
      <c r="I36" s="197" t="s">
        <v>50</v>
      </c>
      <c r="J36" s="236">
        <v>44561</v>
      </c>
      <c r="K36" s="196" t="s">
        <v>166</v>
      </c>
      <c r="L36" s="192" t="str">
        <f>VLOOKUP(K36,'DEPENDENCIAS-RESPONSABLES'!B:C,2,FALSE)</f>
        <v>Esperanza Peñaranda Pineda (Directora Operativa de Contratación)</v>
      </c>
      <c r="M36" s="157">
        <v>1</v>
      </c>
      <c r="N36" s="157">
        <v>1</v>
      </c>
      <c r="O36" s="411" t="s">
        <v>430</v>
      </c>
      <c r="Q36" s="202" t="str">
        <f t="shared" si="0"/>
        <v>Cerrada</v>
      </c>
      <c r="R36" s="203">
        <f t="shared" si="1"/>
        <v>1</v>
      </c>
      <c r="S36" s="323"/>
      <c r="T36" s="323"/>
      <c r="U36" s="323"/>
      <c r="V36" s="323" t="s">
        <v>166</v>
      </c>
      <c r="W36" s="323"/>
      <c r="X36" s="323"/>
      <c r="Y36" s="323"/>
      <c r="Z36" s="323"/>
      <c r="AA36" s="323"/>
      <c r="AB36" s="323"/>
      <c r="AC36" s="323"/>
      <c r="AD36" s="323"/>
      <c r="AE36" s="323"/>
      <c r="AF36" s="204" t="str">
        <f>'[5]F-CF-RC-012'!K36</f>
        <v>Dirección Administrativa - supervision del contrato</v>
      </c>
      <c r="AG36" s="204" t="str">
        <f>'[5]F-CF-RC-012'!L36</f>
        <v>Jhon Bayron Restrepo Jaramillo</v>
      </c>
      <c r="AI36" s="205"/>
    </row>
    <row r="37" spans="1:35" s="263" customFormat="1" ht="45" hidden="1" customHeight="1" x14ac:dyDescent="0.2">
      <c r="A37" s="218" t="s">
        <v>39</v>
      </c>
      <c r="B37" s="189">
        <v>44183</v>
      </c>
      <c r="C37" s="190">
        <v>30</v>
      </c>
      <c r="D37" s="193" t="s">
        <v>288</v>
      </c>
      <c r="E37" s="191" t="s">
        <v>4</v>
      </c>
      <c r="F37" s="197" t="s">
        <v>49</v>
      </c>
      <c r="G37" s="195">
        <v>44201</v>
      </c>
      <c r="H37" s="195">
        <v>44561</v>
      </c>
      <c r="I37" s="197" t="s">
        <v>50</v>
      </c>
      <c r="J37" s="236">
        <v>44561</v>
      </c>
      <c r="K37" s="196" t="s">
        <v>166</v>
      </c>
      <c r="L37" s="192" t="str">
        <f>VLOOKUP(K37,'DEPENDENCIAS-RESPONSABLES'!B:C,2,FALSE)</f>
        <v>Esperanza Peñaranda Pineda (Directora Operativa de Contratación)</v>
      </c>
      <c r="M37" s="157">
        <v>1</v>
      </c>
      <c r="N37" s="157">
        <v>1</v>
      </c>
      <c r="O37" s="411" t="s">
        <v>431</v>
      </c>
      <c r="Q37" s="202" t="str">
        <f t="shared" si="0"/>
        <v>Cerrada</v>
      </c>
      <c r="R37" s="203">
        <f t="shared" si="1"/>
        <v>1</v>
      </c>
      <c r="S37" s="323"/>
      <c r="T37" s="323"/>
      <c r="U37" s="323"/>
      <c r="V37" s="323" t="s">
        <v>166</v>
      </c>
      <c r="W37" s="323"/>
      <c r="X37" s="323"/>
      <c r="Y37" s="323"/>
      <c r="Z37" s="323"/>
      <c r="AA37" s="323"/>
      <c r="AB37" s="323"/>
      <c r="AC37" s="323"/>
      <c r="AD37" s="323"/>
      <c r="AE37" s="323"/>
      <c r="AF37" s="204" t="str">
        <f>'[5]F-CF-RC-012'!K37</f>
        <v xml:space="preserve">Dirección Administrativa </v>
      </c>
      <c r="AG37" s="204" t="str">
        <f>'[5]F-CF-RC-012'!L37</f>
        <v>Jhon Bayron Restrepo Jaramillo</v>
      </c>
      <c r="AI37" s="205"/>
    </row>
    <row r="38" spans="1:35" s="263" customFormat="1" ht="45" hidden="1" customHeight="1" x14ac:dyDescent="0.2">
      <c r="A38" s="218" t="s">
        <v>39</v>
      </c>
      <c r="B38" s="189">
        <v>44183</v>
      </c>
      <c r="C38" s="190">
        <v>31</v>
      </c>
      <c r="D38" s="238" t="s">
        <v>289</v>
      </c>
      <c r="E38" s="191" t="s">
        <v>4</v>
      </c>
      <c r="F38" s="197" t="s">
        <v>49</v>
      </c>
      <c r="G38" s="195">
        <v>44201</v>
      </c>
      <c r="H38" s="195">
        <v>44561</v>
      </c>
      <c r="I38" s="197" t="s">
        <v>50</v>
      </c>
      <c r="J38" s="236">
        <v>44561</v>
      </c>
      <c r="K38" s="196" t="s">
        <v>166</v>
      </c>
      <c r="L38" s="192" t="str">
        <f>VLOOKUP(K38,'DEPENDENCIAS-RESPONSABLES'!B:C,2,FALSE)</f>
        <v>Esperanza Peñaranda Pineda (Directora Operativa de Contratación)</v>
      </c>
      <c r="M38" s="157">
        <v>1</v>
      </c>
      <c r="N38" s="157">
        <v>1</v>
      </c>
      <c r="O38" s="411" t="s">
        <v>414</v>
      </c>
      <c r="Q38" s="202" t="str">
        <f t="shared" si="0"/>
        <v>Cerrada</v>
      </c>
      <c r="R38" s="203">
        <f t="shared" si="1"/>
        <v>1</v>
      </c>
      <c r="S38" s="323"/>
      <c r="T38" s="323"/>
      <c r="U38" s="323"/>
      <c r="V38" s="323" t="s">
        <v>166</v>
      </c>
      <c r="W38" s="323"/>
      <c r="X38" s="323"/>
      <c r="Y38" s="323"/>
      <c r="Z38" s="323"/>
      <c r="AA38" s="323"/>
      <c r="AB38" s="323"/>
      <c r="AC38" s="323"/>
      <c r="AD38" s="323"/>
      <c r="AE38" s="323"/>
      <c r="AF38" s="204" t="str">
        <f>'[5]F-CF-RC-012'!K38</f>
        <v>Dirección Administrativa - supervision del contrato</v>
      </c>
      <c r="AG38" s="204" t="str">
        <f>'[5]F-CF-RC-012'!L38</f>
        <v>Jhon Bayron Restrepo Jaramillo</v>
      </c>
      <c r="AI38" s="205"/>
    </row>
    <row r="39" spans="1:35" s="263" customFormat="1" ht="45" hidden="1" customHeight="1" x14ac:dyDescent="0.2">
      <c r="A39" s="218" t="s">
        <v>39</v>
      </c>
      <c r="B39" s="189">
        <v>44183</v>
      </c>
      <c r="C39" s="190">
        <v>32</v>
      </c>
      <c r="D39" s="238" t="s">
        <v>290</v>
      </c>
      <c r="E39" s="191" t="s">
        <v>4</v>
      </c>
      <c r="F39" s="197" t="s">
        <v>49</v>
      </c>
      <c r="G39" s="195">
        <v>44201</v>
      </c>
      <c r="H39" s="195">
        <v>44561</v>
      </c>
      <c r="I39" s="197" t="s">
        <v>50</v>
      </c>
      <c r="J39" s="236">
        <v>44561</v>
      </c>
      <c r="K39" s="196" t="s">
        <v>166</v>
      </c>
      <c r="L39" s="192" t="str">
        <f>VLOOKUP(K39,'DEPENDENCIAS-RESPONSABLES'!B:C,2,FALSE)</f>
        <v>Esperanza Peñaranda Pineda (Directora Operativa de Contratación)</v>
      </c>
      <c r="M39" s="157">
        <v>1</v>
      </c>
      <c r="N39" s="157">
        <v>1</v>
      </c>
      <c r="O39" s="411" t="s">
        <v>413</v>
      </c>
      <c r="Q39" s="202" t="str">
        <f t="shared" si="0"/>
        <v>Cerrada</v>
      </c>
      <c r="R39" s="203">
        <f t="shared" si="1"/>
        <v>1</v>
      </c>
      <c r="S39" s="323"/>
      <c r="T39" s="323"/>
      <c r="U39" s="323"/>
      <c r="V39" s="323" t="s">
        <v>166</v>
      </c>
      <c r="W39" s="323"/>
      <c r="X39" s="323"/>
      <c r="Y39" s="323"/>
      <c r="Z39" s="323"/>
      <c r="AA39" s="323"/>
      <c r="AB39" s="323"/>
      <c r="AC39" s="323"/>
      <c r="AD39" s="323"/>
      <c r="AE39" s="323"/>
      <c r="AF39" s="204" t="str">
        <f>'[5]F-CF-RC-012'!K39</f>
        <v>Dirección Administrativa - supervision del contrato</v>
      </c>
      <c r="AG39" s="204" t="str">
        <f>'[5]F-CF-RC-012'!L39</f>
        <v>Jhon Bayron Restrepo Jaramillo</v>
      </c>
      <c r="AI39" s="205"/>
    </row>
    <row r="40" spans="1:35" s="264" customFormat="1" ht="45" hidden="1" customHeight="1" x14ac:dyDescent="0.2">
      <c r="A40" s="218" t="s">
        <v>39</v>
      </c>
      <c r="B40" s="219">
        <v>44183</v>
      </c>
      <c r="C40" s="231">
        <v>33</v>
      </c>
      <c r="D40" s="233" t="s">
        <v>296</v>
      </c>
      <c r="E40" s="232" t="s">
        <v>4</v>
      </c>
      <c r="F40" s="233" t="s">
        <v>49</v>
      </c>
      <c r="G40" s="224">
        <v>44201</v>
      </c>
      <c r="H40" s="224">
        <v>44561</v>
      </c>
      <c r="I40" s="233" t="s">
        <v>50</v>
      </c>
      <c r="J40" s="237">
        <v>44561</v>
      </c>
      <c r="K40" s="234" t="s">
        <v>60</v>
      </c>
      <c r="L40" s="226" t="str">
        <f>VLOOKUP(K40,'DEPENDENCIAS-RESPONSABLES'!B:C,2,FALSE)</f>
        <v>Adriana María Taborda Zapata (Directora Administrativa)</v>
      </c>
      <c r="M40" s="380">
        <v>1</v>
      </c>
      <c r="N40" s="380">
        <v>1</v>
      </c>
      <c r="O40" s="147" t="s">
        <v>326</v>
      </c>
      <c r="Q40" s="202" t="str">
        <f t="shared" si="0"/>
        <v>Cerrada</v>
      </c>
      <c r="R40" s="203">
        <f t="shared" si="1"/>
        <v>1</v>
      </c>
      <c r="S40" s="323"/>
      <c r="T40" s="323"/>
      <c r="U40" s="323"/>
      <c r="V40" s="323"/>
      <c r="W40" s="323" t="s">
        <v>60</v>
      </c>
      <c r="X40" s="323"/>
      <c r="Y40" s="323"/>
      <c r="Z40" s="323"/>
      <c r="AA40" s="323"/>
      <c r="AB40" s="323"/>
      <c r="AC40" s="323"/>
      <c r="AD40" s="323"/>
      <c r="AE40" s="323"/>
      <c r="AF40" s="204" t="str">
        <f>'[5]F-CF-RC-012'!K40</f>
        <v>Dirección Administrativa - supervision del contrato</v>
      </c>
      <c r="AG40" s="204" t="str">
        <f>'[5]F-CF-RC-012'!L40</f>
        <v>Jhon Bayron Restrepo Jaramillo</v>
      </c>
      <c r="AI40" s="205"/>
    </row>
    <row r="41" spans="1:35" s="264" customFormat="1" ht="105" hidden="1" customHeight="1" x14ac:dyDescent="0.2">
      <c r="A41" s="373" t="s">
        <v>122</v>
      </c>
      <c r="B41" s="240">
        <v>44476</v>
      </c>
      <c r="C41" s="241">
        <v>1</v>
      </c>
      <c r="D41" s="221" t="s">
        <v>344</v>
      </c>
      <c r="E41" s="232" t="s">
        <v>4</v>
      </c>
      <c r="F41" s="221" t="s">
        <v>58</v>
      </c>
      <c r="G41" s="242">
        <v>44652</v>
      </c>
      <c r="H41" s="242">
        <v>44743</v>
      </c>
      <c r="I41" s="233" t="s">
        <v>59</v>
      </c>
      <c r="J41" s="243">
        <v>44743</v>
      </c>
      <c r="K41" s="148" t="s">
        <v>213</v>
      </c>
      <c r="L41" s="226" t="str">
        <f>VLOOKUP(K41,'DEPENDENCIAS-RESPONSABLES'!B:C,2,FALSE)</f>
        <v>Adriana María Taborda Zapata (Directora Administrativa), Diana Marcela Rangel Castaño (Profesional Universitaria Gestión Ambiental)</v>
      </c>
      <c r="M41" s="380">
        <v>1</v>
      </c>
      <c r="N41" s="380">
        <v>1</v>
      </c>
      <c r="O41" s="200" t="s">
        <v>315</v>
      </c>
      <c r="Q41" s="202" t="str">
        <f t="shared" si="0"/>
        <v>Cerrada</v>
      </c>
      <c r="R41" s="203">
        <f t="shared" si="1"/>
        <v>1</v>
      </c>
      <c r="S41" s="323"/>
      <c r="T41" s="323"/>
      <c r="U41" s="323"/>
      <c r="V41" s="323"/>
      <c r="W41" s="323" t="s">
        <v>60</v>
      </c>
      <c r="X41" s="323"/>
      <c r="Y41" s="323"/>
      <c r="Z41" s="323"/>
      <c r="AA41" s="323"/>
      <c r="AB41" s="323"/>
      <c r="AC41" s="323"/>
      <c r="AD41" s="323"/>
      <c r="AE41" s="323"/>
      <c r="AF41" s="204" t="str">
        <f>'[5]F-CF-RC-012'!K41</f>
        <v>Director Administrativo
Profesional Universitario Gestión Ambiental</v>
      </c>
      <c r="AG41" s="204" t="str">
        <f>'[5]F-CF-RC-012'!L41</f>
        <v>Jhon Bayron Restrepo Jaramillo - Diana Marcela Rangel</v>
      </c>
      <c r="AI41" s="205"/>
    </row>
    <row r="42" spans="1:35" s="264" customFormat="1" ht="45" hidden="1" customHeight="1" x14ac:dyDescent="0.2">
      <c r="A42" s="239" t="s">
        <v>122</v>
      </c>
      <c r="B42" s="240">
        <v>44476</v>
      </c>
      <c r="C42" s="241">
        <v>1</v>
      </c>
      <c r="D42" s="221" t="s">
        <v>345</v>
      </c>
      <c r="E42" s="232" t="s">
        <v>4</v>
      </c>
      <c r="F42" s="221" t="s">
        <v>61</v>
      </c>
      <c r="G42" s="242">
        <v>44562</v>
      </c>
      <c r="H42" s="242">
        <v>44592</v>
      </c>
      <c r="I42" s="233" t="s">
        <v>62</v>
      </c>
      <c r="J42" s="243">
        <v>44592</v>
      </c>
      <c r="K42" s="148" t="s">
        <v>60</v>
      </c>
      <c r="L42" s="226" t="str">
        <f>VLOOKUP(K42,'DEPENDENCIAS-RESPONSABLES'!B:C,2,FALSE)</f>
        <v>Adriana María Taborda Zapata (Directora Administrativa)</v>
      </c>
      <c r="M42" s="380">
        <v>1</v>
      </c>
      <c r="N42" s="380">
        <v>1</v>
      </c>
      <c r="O42" s="199" t="s">
        <v>314</v>
      </c>
      <c r="Q42" s="202" t="str">
        <f t="shared" si="0"/>
        <v>Cerrada</v>
      </c>
      <c r="R42" s="203">
        <f t="shared" si="1"/>
        <v>1</v>
      </c>
      <c r="S42" s="323"/>
      <c r="T42" s="323"/>
      <c r="U42" s="323"/>
      <c r="V42" s="323"/>
      <c r="W42" s="323" t="s">
        <v>60</v>
      </c>
      <c r="X42" s="323"/>
      <c r="Y42" s="323"/>
      <c r="Z42" s="323"/>
      <c r="AA42" s="323"/>
      <c r="AB42" s="323"/>
      <c r="AC42" s="323"/>
      <c r="AD42" s="323"/>
      <c r="AE42" s="323"/>
      <c r="AF42" s="204" t="str">
        <f>'[5]F-CF-RC-012'!K42</f>
        <v>Director Administrativo</v>
      </c>
      <c r="AG42" s="204" t="str">
        <f>'[5]F-CF-RC-012'!L42</f>
        <v>Jhon Bayron Restrepo Jaramillo</v>
      </c>
      <c r="AI42" s="205"/>
    </row>
    <row r="43" spans="1:35" s="264" customFormat="1" ht="45" hidden="1" customHeight="1" x14ac:dyDescent="0.2">
      <c r="A43" s="239" t="s">
        <v>122</v>
      </c>
      <c r="B43" s="240">
        <v>44476</v>
      </c>
      <c r="C43" s="241">
        <v>1</v>
      </c>
      <c r="D43" s="221" t="s">
        <v>346</v>
      </c>
      <c r="E43" s="232" t="s">
        <v>4</v>
      </c>
      <c r="F43" s="221" t="s">
        <v>63</v>
      </c>
      <c r="G43" s="242">
        <v>44562</v>
      </c>
      <c r="H43" s="242">
        <v>44620</v>
      </c>
      <c r="I43" s="233" t="s">
        <v>64</v>
      </c>
      <c r="J43" s="243">
        <v>44620</v>
      </c>
      <c r="K43" s="148" t="s">
        <v>213</v>
      </c>
      <c r="L43" s="226" t="str">
        <f>VLOOKUP(K43,'DEPENDENCIAS-RESPONSABLES'!B:C,2,FALSE)</f>
        <v>Adriana María Taborda Zapata (Directora Administrativa), Diana Marcela Rangel Castaño (Profesional Universitaria Gestión Ambiental)</v>
      </c>
      <c r="M43" s="380">
        <v>1</v>
      </c>
      <c r="N43" s="380">
        <v>1</v>
      </c>
      <c r="O43" s="200" t="s">
        <v>327</v>
      </c>
      <c r="Q43" s="202" t="str">
        <f t="shared" si="0"/>
        <v>Cerrada</v>
      </c>
      <c r="R43" s="203">
        <f t="shared" si="1"/>
        <v>1</v>
      </c>
      <c r="S43" s="323"/>
      <c r="T43" s="323"/>
      <c r="U43" s="323"/>
      <c r="V43" s="323"/>
      <c r="W43" s="323" t="s">
        <v>60</v>
      </c>
      <c r="X43" s="323"/>
      <c r="Y43" s="323"/>
      <c r="Z43" s="323"/>
      <c r="AA43" s="323"/>
      <c r="AB43" s="323"/>
      <c r="AC43" s="323"/>
      <c r="AD43" s="323"/>
      <c r="AE43" s="323"/>
      <c r="AF43" s="204" t="str">
        <f>'[5]F-CF-RC-012'!K43</f>
        <v>Profesional Universitario Gestión Ambiental
Coordinador Administrativo UPSS Belén</v>
      </c>
      <c r="AG43" s="204" t="str">
        <f>'[5]F-CF-RC-012'!L43</f>
        <v xml:space="preserve"> Diana Marcela Rangel</v>
      </c>
      <c r="AI43" s="205"/>
    </row>
    <row r="44" spans="1:35" s="264" customFormat="1" ht="45" hidden="1" customHeight="1" x14ac:dyDescent="0.2">
      <c r="A44" s="239" t="s">
        <v>122</v>
      </c>
      <c r="B44" s="240">
        <v>44480</v>
      </c>
      <c r="C44" s="241">
        <v>2</v>
      </c>
      <c r="D44" s="221" t="s">
        <v>347</v>
      </c>
      <c r="E44" s="232" t="s">
        <v>4</v>
      </c>
      <c r="F44" s="221" t="s">
        <v>58</v>
      </c>
      <c r="G44" s="242">
        <v>44652</v>
      </c>
      <c r="H44" s="242">
        <v>44743</v>
      </c>
      <c r="I44" s="233" t="s">
        <v>59</v>
      </c>
      <c r="J44" s="243">
        <v>44743</v>
      </c>
      <c r="K44" s="148" t="s">
        <v>213</v>
      </c>
      <c r="L44" s="226" t="str">
        <f>VLOOKUP(K44,'DEPENDENCIAS-RESPONSABLES'!B:C,2,FALSE)</f>
        <v>Adriana María Taborda Zapata (Directora Administrativa), Diana Marcela Rangel Castaño (Profesional Universitaria Gestión Ambiental)</v>
      </c>
      <c r="M44" s="380">
        <v>1</v>
      </c>
      <c r="N44" s="380">
        <v>1</v>
      </c>
      <c r="O44" s="200" t="s">
        <v>313</v>
      </c>
      <c r="Q44" s="202" t="str">
        <f t="shared" si="0"/>
        <v>Cerrada</v>
      </c>
      <c r="R44" s="203">
        <f t="shared" si="1"/>
        <v>1</v>
      </c>
      <c r="S44" s="323"/>
      <c r="T44" s="323"/>
      <c r="U44" s="323"/>
      <c r="V44" s="323"/>
      <c r="W44" s="323" t="s">
        <v>60</v>
      </c>
      <c r="X44" s="323"/>
      <c r="Y44" s="323"/>
      <c r="Z44" s="323"/>
      <c r="AA44" s="323"/>
      <c r="AB44" s="323"/>
      <c r="AC44" s="323"/>
      <c r="AD44" s="323"/>
      <c r="AE44" s="323"/>
      <c r="AF44" s="204" t="str">
        <f>'[5]F-CF-RC-012'!K44</f>
        <v>Director Administrativo
Profesional Universitario Gestión Ambiental</v>
      </c>
      <c r="AG44" s="204" t="str">
        <f>'[5]F-CF-RC-012'!L44</f>
        <v>Jhon Bayron Restrepo Jaramillo - Diana Marcela Rangel</v>
      </c>
      <c r="AI44" s="205"/>
    </row>
    <row r="45" spans="1:35" s="263" customFormat="1" ht="45" hidden="1" customHeight="1" x14ac:dyDescent="0.2">
      <c r="A45" s="239" t="s">
        <v>122</v>
      </c>
      <c r="B45" s="207">
        <v>44480</v>
      </c>
      <c r="C45" s="187">
        <v>2</v>
      </c>
      <c r="D45" s="193" t="s">
        <v>291</v>
      </c>
      <c r="E45" s="191" t="s">
        <v>4</v>
      </c>
      <c r="F45" s="197" t="s">
        <v>65</v>
      </c>
      <c r="G45" s="195">
        <v>44562</v>
      </c>
      <c r="H45" s="195">
        <v>44926</v>
      </c>
      <c r="I45" s="197" t="s">
        <v>66</v>
      </c>
      <c r="J45" s="189">
        <v>44926</v>
      </c>
      <c r="K45" s="196" t="s">
        <v>60</v>
      </c>
      <c r="L45" s="192" t="str">
        <f>VLOOKUP(K45,'DEPENDENCIAS-RESPONSABLES'!B:C,2,FALSE)</f>
        <v>Adriana María Taborda Zapata (Directora Administrativa)</v>
      </c>
      <c r="M45" s="157">
        <v>1</v>
      </c>
      <c r="N45" s="157">
        <v>1</v>
      </c>
      <c r="O45" s="412" t="s">
        <v>432</v>
      </c>
      <c r="Q45" s="202" t="str">
        <f t="shared" si="0"/>
        <v>Cerrada</v>
      </c>
      <c r="R45" s="203">
        <f t="shared" si="1"/>
        <v>1</v>
      </c>
      <c r="S45" s="323"/>
      <c r="T45" s="323"/>
      <c r="U45" s="323"/>
      <c r="V45" s="323"/>
      <c r="W45" s="323" t="s">
        <v>60</v>
      </c>
      <c r="X45" s="323"/>
      <c r="Y45" s="323"/>
      <c r="Z45" s="323"/>
      <c r="AA45" s="323"/>
      <c r="AB45" s="323"/>
      <c r="AC45" s="323"/>
      <c r="AD45" s="323"/>
      <c r="AE45" s="323"/>
      <c r="AF45" s="204" t="str">
        <f>'[5]F-CF-RC-012'!K45</f>
        <v>Dirección Administrativa</v>
      </c>
      <c r="AG45" s="204" t="str">
        <f>'[5]F-CF-RC-012'!L45</f>
        <v>Jhon Bayron Restrepo Jaramillo</v>
      </c>
      <c r="AI45" s="205"/>
    </row>
    <row r="46" spans="1:35" s="264" customFormat="1" ht="45" hidden="1" customHeight="1" x14ac:dyDescent="0.2">
      <c r="A46" s="239" t="s">
        <v>122</v>
      </c>
      <c r="B46" s="240">
        <v>44480</v>
      </c>
      <c r="C46" s="241">
        <v>2</v>
      </c>
      <c r="D46" s="221" t="s">
        <v>348</v>
      </c>
      <c r="E46" s="232" t="s">
        <v>4</v>
      </c>
      <c r="F46" s="221" t="s">
        <v>61</v>
      </c>
      <c r="G46" s="242">
        <v>44562</v>
      </c>
      <c r="H46" s="242">
        <v>44592</v>
      </c>
      <c r="I46" s="233" t="s">
        <v>62</v>
      </c>
      <c r="J46" s="243">
        <v>44592</v>
      </c>
      <c r="K46" s="234" t="s">
        <v>60</v>
      </c>
      <c r="L46" s="226" t="str">
        <f>VLOOKUP(K46,'DEPENDENCIAS-RESPONSABLES'!B:C,2,FALSE)</f>
        <v>Adriana María Taborda Zapata (Directora Administrativa)</v>
      </c>
      <c r="M46" s="380">
        <v>1</v>
      </c>
      <c r="N46" s="380">
        <v>1</v>
      </c>
      <c r="O46" s="201" t="s">
        <v>312</v>
      </c>
      <c r="Q46" s="202" t="str">
        <f t="shared" si="0"/>
        <v>Cerrada</v>
      </c>
      <c r="R46" s="203">
        <f t="shared" si="1"/>
        <v>1</v>
      </c>
      <c r="S46" s="323"/>
      <c r="T46" s="323"/>
      <c r="U46" s="323"/>
      <c r="V46" s="323"/>
      <c r="W46" s="323" t="s">
        <v>60</v>
      </c>
      <c r="X46" s="323"/>
      <c r="Y46" s="323"/>
      <c r="Z46" s="323"/>
      <c r="AA46" s="323"/>
      <c r="AB46" s="323"/>
      <c r="AC46" s="323"/>
      <c r="AD46" s="323"/>
      <c r="AE46" s="323"/>
      <c r="AF46" s="204" t="str">
        <f>'[5]F-CF-RC-012'!K46</f>
        <v>Dirección Administrativa</v>
      </c>
      <c r="AG46" s="204" t="str">
        <f>'[5]F-CF-RC-012'!L46</f>
        <v>Jhon Bayron Restrepo Jaramillo</v>
      </c>
      <c r="AI46" s="205"/>
    </row>
    <row r="47" spans="1:35" s="264" customFormat="1" ht="45" hidden="1" customHeight="1" x14ac:dyDescent="0.2">
      <c r="A47" s="239" t="s">
        <v>122</v>
      </c>
      <c r="B47" s="219">
        <v>44488</v>
      </c>
      <c r="C47" s="231">
        <v>3</v>
      </c>
      <c r="D47" s="221" t="s">
        <v>349</v>
      </c>
      <c r="E47" s="232" t="s">
        <v>4</v>
      </c>
      <c r="F47" s="221" t="s">
        <v>58</v>
      </c>
      <c r="G47" s="242">
        <v>44652</v>
      </c>
      <c r="H47" s="242">
        <v>44743</v>
      </c>
      <c r="I47" s="233" t="s">
        <v>59</v>
      </c>
      <c r="J47" s="243">
        <v>44743</v>
      </c>
      <c r="K47" s="234" t="s">
        <v>60</v>
      </c>
      <c r="L47" s="226" t="str">
        <f>VLOOKUP(K47,'DEPENDENCIAS-RESPONSABLES'!B:C,2,FALSE)</f>
        <v>Adriana María Taborda Zapata (Directora Administrativa)</v>
      </c>
      <c r="M47" s="380">
        <v>1</v>
      </c>
      <c r="N47" s="380">
        <v>1</v>
      </c>
      <c r="O47" s="200" t="s">
        <v>311</v>
      </c>
      <c r="Q47" s="202" t="str">
        <f t="shared" si="0"/>
        <v>Cerrada</v>
      </c>
      <c r="R47" s="203">
        <f t="shared" si="1"/>
        <v>1</v>
      </c>
      <c r="S47" s="323"/>
      <c r="T47" s="323"/>
      <c r="U47" s="323"/>
      <c r="V47" s="323"/>
      <c r="W47" s="323" t="s">
        <v>60</v>
      </c>
      <c r="X47" s="323"/>
      <c r="Y47" s="323"/>
      <c r="Z47" s="323"/>
      <c r="AA47" s="323"/>
      <c r="AB47" s="323"/>
      <c r="AC47" s="323"/>
      <c r="AD47" s="323"/>
      <c r="AE47" s="323"/>
      <c r="AF47" s="204" t="str">
        <f>'[5]F-CF-RC-012'!K47</f>
        <v>Dirección Administrativa</v>
      </c>
      <c r="AG47" s="204" t="str">
        <f>'[5]F-CF-RC-012'!L47</f>
        <v>Jhon Bayron Restrepo Jaramillo</v>
      </c>
      <c r="AI47" s="205"/>
    </row>
    <row r="48" spans="1:35" s="264" customFormat="1" ht="45" hidden="1" customHeight="1" x14ac:dyDescent="0.2">
      <c r="A48" s="239" t="s">
        <v>122</v>
      </c>
      <c r="B48" s="219">
        <v>44488</v>
      </c>
      <c r="C48" s="231">
        <v>3</v>
      </c>
      <c r="D48" s="221" t="s">
        <v>350</v>
      </c>
      <c r="E48" s="232" t="s">
        <v>4</v>
      </c>
      <c r="F48" s="233" t="s">
        <v>67</v>
      </c>
      <c r="G48" s="224" t="s">
        <v>68</v>
      </c>
      <c r="H48" s="224">
        <v>44592</v>
      </c>
      <c r="I48" s="233" t="s">
        <v>69</v>
      </c>
      <c r="J48" s="219">
        <v>44592</v>
      </c>
      <c r="K48" s="234" t="s">
        <v>60</v>
      </c>
      <c r="L48" s="226" t="str">
        <f>VLOOKUP(K48,'DEPENDENCIAS-RESPONSABLES'!B:C,2,FALSE)</f>
        <v>Adriana María Taborda Zapata (Directora Administrativa)</v>
      </c>
      <c r="M48" s="380">
        <v>1</v>
      </c>
      <c r="N48" s="380">
        <v>1</v>
      </c>
      <c r="O48" s="201" t="s">
        <v>310</v>
      </c>
      <c r="Q48" s="202" t="str">
        <f t="shared" si="0"/>
        <v>Cerrada</v>
      </c>
      <c r="R48" s="203">
        <f t="shared" si="1"/>
        <v>1</v>
      </c>
      <c r="S48" s="323"/>
      <c r="T48" s="323"/>
      <c r="U48" s="323"/>
      <c r="V48" s="323"/>
      <c r="W48" s="323" t="s">
        <v>60</v>
      </c>
      <c r="X48" s="323"/>
      <c r="Y48" s="323"/>
      <c r="Z48" s="323"/>
      <c r="AA48" s="323"/>
      <c r="AB48" s="323"/>
      <c r="AC48" s="323"/>
      <c r="AD48" s="323"/>
      <c r="AE48" s="323"/>
      <c r="AF48" s="204" t="str">
        <f>'[5]F-CF-RC-012'!K48</f>
        <v>Dirección Administrativa        Coordinador Administrativo UPSS Manrique</v>
      </c>
      <c r="AG48" s="204" t="str">
        <f>'[5]F-CF-RC-012'!L48</f>
        <v>Jhon Bayron Restrepo Jaramillo</v>
      </c>
      <c r="AI48" s="205"/>
    </row>
    <row r="49" spans="1:35" s="264" customFormat="1" ht="45" hidden="1" customHeight="1" x14ac:dyDescent="0.2">
      <c r="A49" s="239" t="s">
        <v>122</v>
      </c>
      <c r="B49" s="219">
        <v>44488</v>
      </c>
      <c r="C49" s="231">
        <v>3</v>
      </c>
      <c r="D49" s="221" t="s">
        <v>351</v>
      </c>
      <c r="E49" s="232" t="s">
        <v>4</v>
      </c>
      <c r="F49" s="233" t="s">
        <v>70</v>
      </c>
      <c r="G49" s="242">
        <v>44562</v>
      </c>
      <c r="H49" s="242">
        <v>44592</v>
      </c>
      <c r="I49" s="233"/>
      <c r="J49" s="219">
        <v>44592</v>
      </c>
      <c r="K49" s="234" t="s">
        <v>60</v>
      </c>
      <c r="L49" s="226" t="str">
        <f>VLOOKUP(K49,'DEPENDENCIAS-RESPONSABLES'!B:C,2,FALSE)</f>
        <v>Adriana María Taborda Zapata (Directora Administrativa)</v>
      </c>
      <c r="M49" s="380">
        <v>1</v>
      </c>
      <c r="N49" s="380">
        <v>1</v>
      </c>
      <c r="O49" s="201" t="s">
        <v>328</v>
      </c>
      <c r="Q49" s="202" t="str">
        <f t="shared" si="0"/>
        <v>Cerrada</v>
      </c>
      <c r="R49" s="203">
        <f t="shared" si="1"/>
        <v>1</v>
      </c>
      <c r="S49" s="323"/>
      <c r="T49" s="323"/>
      <c r="U49" s="323"/>
      <c r="V49" s="323"/>
      <c r="W49" s="323" t="s">
        <v>60</v>
      </c>
      <c r="X49" s="323"/>
      <c r="Y49" s="323"/>
      <c r="Z49" s="323"/>
      <c r="AA49" s="323"/>
      <c r="AB49" s="323"/>
      <c r="AC49" s="323"/>
      <c r="AD49" s="323"/>
      <c r="AE49" s="323"/>
      <c r="AF49" s="204" t="str">
        <f>'[5]F-CF-RC-012'!K49</f>
        <v>Dirección Administrativa</v>
      </c>
      <c r="AG49" s="204" t="str">
        <f>'[5]F-CF-RC-012'!L49</f>
        <v>Jhon Bayron Restrepo Jaramillo</v>
      </c>
      <c r="AI49" s="205"/>
    </row>
    <row r="50" spans="1:35" s="264" customFormat="1" ht="45" hidden="1" customHeight="1" x14ac:dyDescent="0.2">
      <c r="A50" s="239" t="s">
        <v>122</v>
      </c>
      <c r="B50" s="219">
        <v>44488</v>
      </c>
      <c r="C50" s="231">
        <v>3</v>
      </c>
      <c r="D50" s="221" t="s">
        <v>352</v>
      </c>
      <c r="E50" s="232" t="s">
        <v>4</v>
      </c>
      <c r="F50" s="233" t="s">
        <v>71</v>
      </c>
      <c r="G50" s="242">
        <v>44562</v>
      </c>
      <c r="H50" s="242">
        <v>44592</v>
      </c>
      <c r="I50" s="233"/>
      <c r="J50" s="219">
        <v>44592</v>
      </c>
      <c r="K50" s="234" t="s">
        <v>213</v>
      </c>
      <c r="L50" s="226" t="str">
        <f>VLOOKUP(K50,'DEPENDENCIAS-RESPONSABLES'!B:C,2,FALSE)</f>
        <v>Adriana María Taborda Zapata (Directora Administrativa), Diana Marcela Rangel Castaño (Profesional Universitaria Gestión Ambiental)</v>
      </c>
      <c r="M50" s="380">
        <v>1</v>
      </c>
      <c r="N50" s="380">
        <v>1</v>
      </c>
      <c r="O50" s="200" t="s">
        <v>329</v>
      </c>
      <c r="Q50" s="202" t="str">
        <f t="shared" si="0"/>
        <v>Cerrada</v>
      </c>
      <c r="R50" s="203">
        <f t="shared" si="1"/>
        <v>1</v>
      </c>
      <c r="S50" s="323"/>
      <c r="T50" s="323"/>
      <c r="U50" s="323"/>
      <c r="V50" s="323"/>
      <c r="W50" s="323" t="s">
        <v>60</v>
      </c>
      <c r="X50" s="323"/>
      <c r="Y50" s="323"/>
      <c r="Z50" s="323"/>
      <c r="AA50" s="323"/>
      <c r="AB50" s="323"/>
      <c r="AC50" s="323"/>
      <c r="AD50" s="323"/>
      <c r="AE50" s="323"/>
      <c r="AF50" s="204" t="str">
        <f>'[5]F-CF-RC-012'!K50</f>
        <v>Dirección Administrativa       Profesional Universitario Gestión Ambiental</v>
      </c>
      <c r="AG50" s="204" t="str">
        <f>'[5]F-CF-RC-012'!L50</f>
        <v>Jhon Bayron Restrepo Jaramillo - Diana Marcela Rangel</v>
      </c>
      <c r="AI50" s="205"/>
    </row>
    <row r="51" spans="1:35" s="264" customFormat="1" ht="45" hidden="1" customHeight="1" x14ac:dyDescent="0.2">
      <c r="A51" s="373" t="s">
        <v>124</v>
      </c>
      <c r="B51" s="245">
        <v>44540</v>
      </c>
      <c r="C51" s="241">
        <v>1</v>
      </c>
      <c r="D51" s="246" t="s">
        <v>353</v>
      </c>
      <c r="E51" s="232" t="s">
        <v>4</v>
      </c>
      <c r="F51" s="246" t="s">
        <v>72</v>
      </c>
      <c r="G51" s="242">
        <v>44562</v>
      </c>
      <c r="H51" s="242">
        <v>44592</v>
      </c>
      <c r="I51" s="233" t="s">
        <v>73</v>
      </c>
      <c r="J51" s="243">
        <v>44592</v>
      </c>
      <c r="K51" s="234" t="s">
        <v>60</v>
      </c>
      <c r="L51" s="226" t="str">
        <f>VLOOKUP(K51,'DEPENDENCIAS-RESPONSABLES'!B:C,2,FALSE)</f>
        <v>Adriana María Taborda Zapata (Directora Administrativa)</v>
      </c>
      <c r="M51" s="380">
        <v>1</v>
      </c>
      <c r="N51" s="380">
        <v>1</v>
      </c>
      <c r="O51" s="149" t="s">
        <v>309</v>
      </c>
      <c r="Q51" s="202" t="str">
        <f t="shared" si="0"/>
        <v>Cerrada</v>
      </c>
      <c r="R51" s="203">
        <f t="shared" si="1"/>
        <v>1</v>
      </c>
      <c r="S51" s="323"/>
      <c r="T51" s="323"/>
      <c r="U51" s="323"/>
      <c r="V51" s="323"/>
      <c r="W51" s="323" t="s">
        <v>60</v>
      </c>
      <c r="X51" s="323"/>
      <c r="Y51" s="323"/>
      <c r="Z51" s="323"/>
      <c r="AA51" s="323"/>
      <c r="AB51" s="323"/>
      <c r="AC51" s="323"/>
      <c r="AD51" s="323"/>
      <c r="AE51" s="323"/>
      <c r="AF51" s="204" t="str">
        <f>'[5]F-CF-RC-012'!K51</f>
        <v>Dirección Administrativa</v>
      </c>
      <c r="AG51" s="204" t="str">
        <f>'[5]F-CF-RC-012'!L51</f>
        <v>Jhon Bayron Restrepo Jaramillo</v>
      </c>
      <c r="AI51" s="205"/>
    </row>
    <row r="52" spans="1:35" s="263" customFormat="1" ht="45" hidden="1" customHeight="1" x14ac:dyDescent="0.2">
      <c r="A52" s="206" t="s">
        <v>124</v>
      </c>
      <c r="B52" s="247">
        <v>44539</v>
      </c>
      <c r="C52" s="187">
        <v>2</v>
      </c>
      <c r="D52" s="193" t="s">
        <v>292</v>
      </c>
      <c r="E52" s="191" t="s">
        <v>24</v>
      </c>
      <c r="F52" s="209" t="s">
        <v>401</v>
      </c>
      <c r="G52" s="248">
        <v>44562</v>
      </c>
      <c r="H52" s="248">
        <v>44926</v>
      </c>
      <c r="I52" s="197" t="s">
        <v>398</v>
      </c>
      <c r="J52" s="213">
        <v>44926</v>
      </c>
      <c r="K52" s="196" t="s">
        <v>208</v>
      </c>
      <c r="L52" s="192" t="str">
        <f>VLOOKUP(K52,'DEPENDENCIAS-RESPONSABLES'!B:C,2,FALSE)</f>
        <v>Javier Antonio Gutiérrez Rodas (Subgerente Red de Servicios), Esperanza Peñaranda Pineda (Directora Operativa de Contratación)</v>
      </c>
      <c r="M52" s="382">
        <v>1</v>
      </c>
      <c r="N52" s="382">
        <v>1</v>
      </c>
      <c r="O52" s="411" t="s">
        <v>433</v>
      </c>
      <c r="Q52" s="202" t="str">
        <f t="shared" si="0"/>
        <v>Cerrada</v>
      </c>
      <c r="R52" s="203">
        <f t="shared" si="1"/>
        <v>1</v>
      </c>
      <c r="S52" s="323"/>
      <c r="T52" s="323" t="s">
        <v>167</v>
      </c>
      <c r="U52" s="323"/>
      <c r="V52" s="323"/>
      <c r="W52" s="323"/>
      <c r="X52" s="323"/>
      <c r="Y52" s="323"/>
      <c r="Z52" s="323"/>
      <c r="AA52" s="323"/>
      <c r="AB52" s="323"/>
      <c r="AC52" s="323"/>
      <c r="AD52" s="323"/>
      <c r="AE52" s="323"/>
      <c r="AF52" s="204" t="str">
        <f>'[5]F-CF-RC-012'!K52</f>
        <v>Subgerencia de Red</v>
      </c>
      <c r="AG52" s="204" t="str">
        <f>'[5]F-CF-RC-012'!L52</f>
        <v>Lina Maria Giraldo</v>
      </c>
      <c r="AI52" s="205"/>
    </row>
    <row r="53" spans="1:35" s="266" customFormat="1" ht="45" hidden="1" customHeight="1" x14ac:dyDescent="0.3">
      <c r="A53" s="244" t="s">
        <v>124</v>
      </c>
      <c r="B53" s="245">
        <v>44540</v>
      </c>
      <c r="C53" s="241">
        <v>3</v>
      </c>
      <c r="D53" s="246" t="s">
        <v>354</v>
      </c>
      <c r="E53" s="232" t="s">
        <v>4</v>
      </c>
      <c r="F53" s="246" t="s">
        <v>304</v>
      </c>
      <c r="G53" s="242">
        <v>44621</v>
      </c>
      <c r="H53" s="242">
        <v>44926</v>
      </c>
      <c r="I53" s="246" t="s">
        <v>74</v>
      </c>
      <c r="J53" s="243">
        <v>44926</v>
      </c>
      <c r="K53" s="234" t="s">
        <v>166</v>
      </c>
      <c r="L53" s="226" t="str">
        <f>VLOOKUP(K53,'DEPENDENCIAS-RESPONSABLES'!B:C,2,FALSE)</f>
        <v>Esperanza Peñaranda Pineda (Directora Operativa de Contratación)</v>
      </c>
      <c r="M53" s="380">
        <v>1</v>
      </c>
      <c r="N53" s="380">
        <v>1</v>
      </c>
      <c r="O53" s="147" t="s">
        <v>308</v>
      </c>
      <c r="Q53" s="202" t="str">
        <f t="shared" si="0"/>
        <v>Cerrada</v>
      </c>
      <c r="R53" s="203">
        <f t="shared" si="1"/>
        <v>1</v>
      </c>
      <c r="S53" s="323"/>
      <c r="T53" s="323"/>
      <c r="U53" s="323"/>
      <c r="V53" s="323" t="s">
        <v>166</v>
      </c>
      <c r="W53" s="323"/>
      <c r="X53" s="323"/>
      <c r="Y53" s="323"/>
      <c r="Z53" s="323"/>
      <c r="AA53" s="323"/>
      <c r="AB53" s="323"/>
      <c r="AC53" s="323"/>
      <c r="AD53" s="323"/>
      <c r="AE53" s="323"/>
      <c r="AF53" s="204" t="str">
        <f>'[5]F-CF-RC-012'!K53</f>
        <v>Dirección Administrativa</v>
      </c>
      <c r="AG53" s="204" t="str">
        <f>'[5]F-CF-RC-012'!L53</f>
        <v>Jhon Bayron Restrepo Jaramillo</v>
      </c>
      <c r="AH53" s="264"/>
      <c r="AI53" s="205"/>
    </row>
    <row r="54" spans="1:35" s="264" customFormat="1" ht="45" hidden="1" customHeight="1" x14ac:dyDescent="0.2">
      <c r="A54" s="244" t="s">
        <v>124</v>
      </c>
      <c r="B54" s="245">
        <v>44540</v>
      </c>
      <c r="C54" s="241">
        <v>4</v>
      </c>
      <c r="D54" s="246" t="s">
        <v>355</v>
      </c>
      <c r="E54" s="232" t="s">
        <v>4</v>
      </c>
      <c r="F54" s="246" t="s">
        <v>75</v>
      </c>
      <c r="G54" s="242">
        <v>44621</v>
      </c>
      <c r="H54" s="242">
        <v>44926</v>
      </c>
      <c r="I54" s="246" t="s">
        <v>74</v>
      </c>
      <c r="J54" s="243">
        <v>44926</v>
      </c>
      <c r="K54" s="234" t="s">
        <v>166</v>
      </c>
      <c r="L54" s="226" t="str">
        <f>VLOOKUP(K54,'DEPENDENCIAS-RESPONSABLES'!B:C,2,FALSE)</f>
        <v>Esperanza Peñaranda Pineda (Directora Operativa de Contratación)</v>
      </c>
      <c r="M54" s="380">
        <v>1</v>
      </c>
      <c r="N54" s="380">
        <v>1</v>
      </c>
      <c r="O54" s="147" t="s">
        <v>307</v>
      </c>
      <c r="Q54" s="202" t="str">
        <f t="shared" si="0"/>
        <v>Cerrada</v>
      </c>
      <c r="R54" s="203">
        <f t="shared" si="1"/>
        <v>1</v>
      </c>
      <c r="S54" s="323"/>
      <c r="T54" s="323"/>
      <c r="U54" s="323"/>
      <c r="V54" s="323" t="s">
        <v>166</v>
      </c>
      <c r="W54" s="323"/>
      <c r="X54" s="323"/>
      <c r="Y54" s="323"/>
      <c r="Z54" s="323"/>
      <c r="AA54" s="323"/>
      <c r="AB54" s="323"/>
      <c r="AC54" s="323"/>
      <c r="AD54" s="323"/>
      <c r="AE54" s="323"/>
      <c r="AF54" s="204" t="str">
        <f>'[5]F-CF-RC-012'!K54</f>
        <v>Dirección Administrativa</v>
      </c>
      <c r="AG54" s="204" t="str">
        <f>'[5]F-CF-RC-012'!L54</f>
        <v>Jhon Bayron Restrepo Jaramillo</v>
      </c>
      <c r="AI54" s="205"/>
    </row>
    <row r="55" spans="1:35" s="263" customFormat="1" ht="45" hidden="1" customHeight="1" x14ac:dyDescent="0.2">
      <c r="A55" s="206" t="s">
        <v>124</v>
      </c>
      <c r="B55" s="247">
        <v>44539</v>
      </c>
      <c r="C55" s="187">
        <v>5</v>
      </c>
      <c r="D55" s="193" t="s">
        <v>293</v>
      </c>
      <c r="E55" s="191" t="s">
        <v>4</v>
      </c>
      <c r="F55" s="209" t="s">
        <v>393</v>
      </c>
      <c r="G55" s="249">
        <v>44593</v>
      </c>
      <c r="H55" s="249">
        <v>44926</v>
      </c>
      <c r="I55" s="197" t="s">
        <v>76</v>
      </c>
      <c r="J55" s="213">
        <v>44926</v>
      </c>
      <c r="K55" s="196" t="s">
        <v>208</v>
      </c>
      <c r="L55" s="192" t="str">
        <f>VLOOKUP(K55,'DEPENDENCIAS-RESPONSABLES'!B:C,2,FALSE)</f>
        <v>Javier Antonio Gutiérrez Rodas (Subgerente Red de Servicios), Esperanza Peñaranda Pineda (Directora Operativa de Contratación)</v>
      </c>
      <c r="M55" s="157">
        <v>1</v>
      </c>
      <c r="N55" s="157">
        <v>1</v>
      </c>
      <c r="O55" s="238" t="s">
        <v>434</v>
      </c>
      <c r="Q55" s="202" t="str">
        <f t="shared" si="0"/>
        <v>Cerrada</v>
      </c>
      <c r="R55" s="203">
        <f t="shared" si="1"/>
        <v>1</v>
      </c>
      <c r="S55" s="323"/>
      <c r="T55" s="323" t="s">
        <v>167</v>
      </c>
      <c r="U55" s="323"/>
      <c r="V55" s="323"/>
      <c r="W55" s="323"/>
      <c r="X55" s="323"/>
      <c r="Y55" s="323"/>
      <c r="Z55" s="323"/>
      <c r="AA55" s="323"/>
      <c r="AB55" s="323"/>
      <c r="AC55" s="323"/>
      <c r="AD55" s="323"/>
      <c r="AE55" s="323"/>
      <c r="AF55" s="204" t="str">
        <f>'[5]F-CF-RC-012'!K55</f>
        <v>Subgerencia de Red</v>
      </c>
      <c r="AG55" s="204" t="str">
        <f>'[5]F-CF-RC-012'!L55</f>
        <v>Lina Maria Giraldo</v>
      </c>
      <c r="AI55" s="205"/>
    </row>
    <row r="56" spans="1:35" s="264" customFormat="1" ht="45" hidden="1" customHeight="1" x14ac:dyDescent="0.2">
      <c r="A56" s="244" t="s">
        <v>124</v>
      </c>
      <c r="B56" s="245">
        <v>44540</v>
      </c>
      <c r="C56" s="241">
        <v>6</v>
      </c>
      <c r="D56" s="246" t="s">
        <v>356</v>
      </c>
      <c r="E56" s="232" t="s">
        <v>4</v>
      </c>
      <c r="F56" s="246" t="s">
        <v>303</v>
      </c>
      <c r="G56" s="242">
        <v>44621</v>
      </c>
      <c r="H56" s="242">
        <v>44926</v>
      </c>
      <c r="I56" s="246" t="s">
        <v>77</v>
      </c>
      <c r="J56" s="243">
        <v>44926</v>
      </c>
      <c r="K56" s="234" t="s">
        <v>166</v>
      </c>
      <c r="L56" s="226" t="str">
        <f>VLOOKUP(K56,'DEPENDENCIAS-RESPONSABLES'!B:C,2,FALSE)</f>
        <v>Esperanza Peñaranda Pineda (Directora Operativa de Contratación)</v>
      </c>
      <c r="M56" s="380">
        <v>1</v>
      </c>
      <c r="N56" s="380">
        <v>1</v>
      </c>
      <c r="O56" s="147" t="s">
        <v>306</v>
      </c>
      <c r="Q56" s="202" t="str">
        <f t="shared" si="0"/>
        <v>Cerrada</v>
      </c>
      <c r="R56" s="203">
        <f t="shared" si="1"/>
        <v>1</v>
      </c>
      <c r="S56" s="323"/>
      <c r="T56" s="323"/>
      <c r="U56" s="323"/>
      <c r="V56" s="323" t="s">
        <v>166</v>
      </c>
      <c r="W56" s="323"/>
      <c r="X56" s="323"/>
      <c r="Y56" s="323"/>
      <c r="Z56" s="323"/>
      <c r="AA56" s="323"/>
      <c r="AB56" s="323"/>
      <c r="AC56" s="323"/>
      <c r="AD56" s="323"/>
      <c r="AE56" s="323"/>
      <c r="AF56" s="204" t="str">
        <f>'[5]F-CF-RC-012'!K56</f>
        <v>Dirección Administrativa</v>
      </c>
      <c r="AG56" s="204" t="str">
        <f>'[5]F-CF-RC-012'!L56</f>
        <v>Jhon Bayron Restrepo Jaramillo</v>
      </c>
      <c r="AI56" s="205"/>
    </row>
    <row r="57" spans="1:35" s="263" customFormat="1" ht="45" hidden="1" customHeight="1" x14ac:dyDescent="0.2">
      <c r="A57" s="206" t="s">
        <v>124</v>
      </c>
      <c r="B57" s="247">
        <v>44539</v>
      </c>
      <c r="C57" s="187">
        <v>7</v>
      </c>
      <c r="D57" s="193" t="s">
        <v>294</v>
      </c>
      <c r="E57" s="191" t="s">
        <v>4</v>
      </c>
      <c r="F57" s="209" t="s">
        <v>78</v>
      </c>
      <c r="G57" s="248">
        <v>44621</v>
      </c>
      <c r="H57" s="248">
        <v>44926</v>
      </c>
      <c r="I57" s="209" t="s">
        <v>79</v>
      </c>
      <c r="J57" s="213">
        <v>44926</v>
      </c>
      <c r="K57" s="196" t="s">
        <v>166</v>
      </c>
      <c r="L57" s="192" t="str">
        <f>VLOOKUP(K57,'DEPENDENCIAS-RESPONSABLES'!B:C,2,FALSE)</f>
        <v>Esperanza Peñaranda Pineda (Directora Operativa de Contratación)</v>
      </c>
      <c r="M57" s="157">
        <v>1</v>
      </c>
      <c r="N57" s="157">
        <v>1</v>
      </c>
      <c r="O57" s="411" t="s">
        <v>435</v>
      </c>
      <c r="Q57" s="202" t="str">
        <f t="shared" si="0"/>
        <v>Cerrada</v>
      </c>
      <c r="R57" s="203">
        <f t="shared" si="1"/>
        <v>1</v>
      </c>
      <c r="S57" s="323"/>
      <c r="T57" s="323"/>
      <c r="U57" s="323"/>
      <c r="V57" s="323" t="s">
        <v>166</v>
      </c>
      <c r="W57" s="323"/>
      <c r="X57" s="323"/>
      <c r="Y57" s="323"/>
      <c r="Z57" s="323"/>
      <c r="AA57" s="323"/>
      <c r="AB57" s="323"/>
      <c r="AC57" s="323"/>
      <c r="AD57" s="323"/>
      <c r="AE57" s="323"/>
      <c r="AF57" s="204" t="str">
        <f>'[5]F-CF-RC-012'!K57</f>
        <v>Dirección Administrativa</v>
      </c>
      <c r="AG57" s="204" t="str">
        <f>'[5]F-CF-RC-012'!L57</f>
        <v>Jhon Bayron Restrepo Jaramillo</v>
      </c>
      <c r="AI57" s="205"/>
    </row>
    <row r="58" spans="1:35" s="264" customFormat="1" ht="45" hidden="1" customHeight="1" x14ac:dyDescent="0.2">
      <c r="A58" s="244" t="s">
        <v>124</v>
      </c>
      <c r="B58" s="245">
        <v>44540</v>
      </c>
      <c r="C58" s="241">
        <v>8</v>
      </c>
      <c r="D58" s="246" t="s">
        <v>297</v>
      </c>
      <c r="E58" s="232" t="s">
        <v>24</v>
      </c>
      <c r="F58" s="246" t="s">
        <v>303</v>
      </c>
      <c r="G58" s="242">
        <v>44621</v>
      </c>
      <c r="H58" s="242">
        <v>44926</v>
      </c>
      <c r="I58" s="246" t="s">
        <v>80</v>
      </c>
      <c r="J58" s="243">
        <v>44926</v>
      </c>
      <c r="K58" s="234" t="s">
        <v>166</v>
      </c>
      <c r="L58" s="226" t="str">
        <f>VLOOKUP(K58,'DEPENDENCIAS-RESPONSABLES'!B:C,2,FALSE)</f>
        <v>Esperanza Peñaranda Pineda (Directora Operativa de Contratación)</v>
      </c>
      <c r="M58" s="380">
        <v>1</v>
      </c>
      <c r="N58" s="380">
        <v>1</v>
      </c>
      <c r="O58" s="147" t="s">
        <v>330</v>
      </c>
      <c r="Q58" s="202" t="str">
        <f t="shared" si="0"/>
        <v>Cerrada</v>
      </c>
      <c r="R58" s="203">
        <f t="shared" si="1"/>
        <v>1</v>
      </c>
      <c r="S58" s="323"/>
      <c r="T58" s="323"/>
      <c r="U58" s="323"/>
      <c r="V58" s="323" t="s">
        <v>166</v>
      </c>
      <c r="W58" s="323"/>
      <c r="X58" s="323"/>
      <c r="Y58" s="323"/>
      <c r="Z58" s="323"/>
      <c r="AA58" s="323"/>
      <c r="AB58" s="323"/>
      <c r="AC58" s="323"/>
      <c r="AD58" s="323"/>
      <c r="AE58" s="323"/>
      <c r="AF58" s="204" t="str">
        <f>'[5]F-CF-RC-012'!K58</f>
        <v>Dirección Administrativa</v>
      </c>
      <c r="AG58" s="204" t="str">
        <f>'[5]F-CF-RC-012'!L58</f>
        <v>Jhon Bayron Restrepo Jaramillo</v>
      </c>
      <c r="AI58" s="205"/>
    </row>
    <row r="59" spans="1:35" s="263" customFormat="1" ht="45" hidden="1" customHeight="1" x14ac:dyDescent="0.2">
      <c r="A59" s="206" t="s">
        <v>124</v>
      </c>
      <c r="B59" s="247">
        <v>44539</v>
      </c>
      <c r="C59" s="187">
        <v>9</v>
      </c>
      <c r="D59" s="193" t="s">
        <v>295</v>
      </c>
      <c r="E59" s="191" t="s">
        <v>4</v>
      </c>
      <c r="F59" s="209" t="s">
        <v>81</v>
      </c>
      <c r="G59" s="248">
        <v>44563</v>
      </c>
      <c r="H59" s="248">
        <v>44620</v>
      </c>
      <c r="I59" s="197" t="s">
        <v>82</v>
      </c>
      <c r="J59" s="213">
        <v>44620</v>
      </c>
      <c r="K59" s="196" t="s">
        <v>83</v>
      </c>
      <c r="L59" s="192" t="str">
        <f>VLOOKUP(K59,'DEPENDENCIAS-RESPONSABLES'!B:C,2,FALSE)</f>
        <v>Anderson Ospina Sierra (Director Operativo Sistemas de Información)</v>
      </c>
      <c r="M59" s="157">
        <v>1</v>
      </c>
      <c r="N59" s="157">
        <v>1</v>
      </c>
      <c r="O59" s="411" t="s">
        <v>436</v>
      </c>
      <c r="Q59" s="202" t="str">
        <f t="shared" si="0"/>
        <v>Cerrada</v>
      </c>
      <c r="R59" s="203">
        <f t="shared" si="1"/>
        <v>1</v>
      </c>
      <c r="S59" s="323"/>
      <c r="T59" s="323"/>
      <c r="U59" s="323"/>
      <c r="V59" s="323"/>
      <c r="W59" s="323"/>
      <c r="X59" s="323" t="s">
        <v>83</v>
      </c>
      <c r="Y59" s="323"/>
      <c r="Z59" s="323"/>
      <c r="AA59" s="323"/>
      <c r="AB59" s="323"/>
      <c r="AC59" s="323"/>
      <c r="AD59" s="323"/>
      <c r="AE59" s="323"/>
      <c r="AF59" s="204" t="str">
        <f>'[5]F-CF-RC-012'!K59</f>
        <v>Dirección de Sistemas de Información</v>
      </c>
      <c r="AG59" s="204" t="str">
        <f>'[5]F-CF-RC-012'!L59</f>
        <v>Jaime Alberto Henao</v>
      </c>
      <c r="AI59" s="205"/>
    </row>
    <row r="60" spans="1:35" s="264" customFormat="1" ht="45" hidden="1" customHeight="1" x14ac:dyDescent="0.2">
      <c r="A60" s="244" t="s">
        <v>124</v>
      </c>
      <c r="B60" s="245">
        <v>44540</v>
      </c>
      <c r="C60" s="241">
        <v>10</v>
      </c>
      <c r="D60" s="246" t="s">
        <v>298</v>
      </c>
      <c r="E60" s="232" t="s">
        <v>4</v>
      </c>
      <c r="F60" s="246" t="s">
        <v>84</v>
      </c>
      <c r="G60" s="242">
        <v>44562</v>
      </c>
      <c r="H60" s="242">
        <v>44591</v>
      </c>
      <c r="I60" s="233" t="s">
        <v>85</v>
      </c>
      <c r="J60" s="243">
        <v>44591</v>
      </c>
      <c r="K60" s="234" t="s">
        <v>83</v>
      </c>
      <c r="L60" s="226" t="str">
        <f>VLOOKUP(K60,'DEPENDENCIAS-RESPONSABLES'!B:C,2,FALSE)</f>
        <v>Anderson Ospina Sierra (Director Operativo Sistemas de Información)</v>
      </c>
      <c r="M60" s="380">
        <v>1</v>
      </c>
      <c r="N60" s="380">
        <v>1</v>
      </c>
      <c r="O60" s="149" t="s">
        <v>332</v>
      </c>
      <c r="Q60" s="202" t="str">
        <f t="shared" si="0"/>
        <v>Cerrada</v>
      </c>
      <c r="R60" s="203">
        <f t="shared" si="1"/>
        <v>1</v>
      </c>
      <c r="S60" s="323"/>
      <c r="T60" s="323"/>
      <c r="U60" s="323"/>
      <c r="V60" s="323"/>
      <c r="W60" s="323"/>
      <c r="X60" s="323" t="s">
        <v>83</v>
      </c>
      <c r="Y60" s="323"/>
      <c r="Z60" s="323"/>
      <c r="AA60" s="323"/>
      <c r="AB60" s="323"/>
      <c r="AC60" s="323"/>
      <c r="AD60" s="323"/>
      <c r="AE60" s="323"/>
      <c r="AF60" s="204" t="str">
        <f>'[5]F-CF-RC-012'!K60</f>
        <v>Dirección de Sistemas de Información</v>
      </c>
      <c r="AG60" s="204" t="str">
        <f>'[5]F-CF-RC-012'!L60</f>
        <v>Jaime Alberto Henao</v>
      </c>
      <c r="AI60" s="205"/>
    </row>
    <row r="61" spans="1:35" s="264" customFormat="1" ht="42" hidden="1" customHeight="1" x14ac:dyDescent="0.2">
      <c r="A61" s="244" t="s">
        <v>123</v>
      </c>
      <c r="B61" s="245">
        <v>44540</v>
      </c>
      <c r="C61" s="241">
        <v>11</v>
      </c>
      <c r="D61" s="246" t="s">
        <v>299</v>
      </c>
      <c r="E61" s="232" t="s">
        <v>4</v>
      </c>
      <c r="F61" s="233" t="s">
        <v>86</v>
      </c>
      <c r="G61" s="242">
        <v>44562</v>
      </c>
      <c r="H61" s="242">
        <v>44742</v>
      </c>
      <c r="I61" s="233" t="s">
        <v>87</v>
      </c>
      <c r="J61" s="243">
        <v>44742</v>
      </c>
      <c r="K61" s="234" t="s">
        <v>214</v>
      </c>
      <c r="L61" s="226" t="str">
        <f>VLOOKUP(K61,'DEPENDENCIAS-RESPONSABLES'!B:C,2,FALSE)</f>
        <v>Adriana María Taborda Zapata (Subgerente Administrativo y Financiero - E), Erika Viviana Alzate Úsuga (Líder de Programa Tesorería), Adriana María Taborda Zapata (Directora Administrativa)</v>
      </c>
      <c r="M61" s="380">
        <v>1</v>
      </c>
      <c r="N61" s="380">
        <v>1</v>
      </c>
      <c r="O61" s="199" t="s">
        <v>331</v>
      </c>
      <c r="Q61" s="202" t="str">
        <f t="shared" si="0"/>
        <v>Cerrada</v>
      </c>
      <c r="R61" s="203">
        <f t="shared" si="1"/>
        <v>1</v>
      </c>
      <c r="S61" s="323"/>
      <c r="T61" s="323"/>
      <c r="U61" s="323" t="s">
        <v>140</v>
      </c>
      <c r="V61" s="323"/>
      <c r="W61" s="323" t="s">
        <v>60</v>
      </c>
      <c r="X61" s="323"/>
      <c r="Y61" s="323"/>
      <c r="Z61" s="323"/>
      <c r="AA61" s="323"/>
      <c r="AB61" s="323"/>
      <c r="AC61" s="323"/>
      <c r="AD61" s="323"/>
      <c r="AE61" s="323"/>
      <c r="AF61" s="204" t="str">
        <f>'[5]F-CF-RC-012'!K61</f>
        <v xml:space="preserve">Subgerencia Administrativa y Financiera, Lider tesoreria y cartera y Dirección Administrativa </v>
      </c>
      <c r="AG61" s="204" t="str">
        <f>'[5]F-CF-RC-012'!L61</f>
        <v>Maria Celmira Giraldo, Ferney DariO Fernandez, John Bairon Restrepo</v>
      </c>
      <c r="AI61" s="205"/>
    </row>
    <row r="62" spans="1:35" s="263" customFormat="1" ht="99.95" customHeight="1" x14ac:dyDescent="0.2">
      <c r="A62" s="418" t="s">
        <v>124</v>
      </c>
      <c r="B62" s="419">
        <v>44539</v>
      </c>
      <c r="C62" s="420">
        <v>12</v>
      </c>
      <c r="D62" s="421" t="s">
        <v>591</v>
      </c>
      <c r="E62" s="422" t="s">
        <v>27</v>
      </c>
      <c r="F62" s="413" t="s">
        <v>551</v>
      </c>
      <c r="G62" s="423">
        <v>45938</v>
      </c>
      <c r="H62" s="423">
        <v>46048</v>
      </c>
      <c r="I62" s="413" t="s">
        <v>88</v>
      </c>
      <c r="J62" s="423">
        <f t="shared" ref="J62:J69" si="2">+H62</f>
        <v>46048</v>
      </c>
      <c r="K62" s="424" t="s">
        <v>358</v>
      </c>
      <c r="L62" s="425" t="str">
        <f>VLOOKUP(K62,'DEPENDENCIAS-RESPONSABLES'!B:C,2,FALSE)</f>
        <v>Adriana María Taborda Zapata (Subgerente Administrativo y Financiero - E), John Bairon Restrepo Jaramillo (Líder de Programa Cartera y Gestión de Cobro)</v>
      </c>
      <c r="M62" s="426">
        <v>0.67</v>
      </c>
      <c r="N62" s="426">
        <v>0.67</v>
      </c>
      <c r="O62" s="414" t="s">
        <v>699</v>
      </c>
      <c r="Q62" s="202" t="str">
        <f t="shared" si="0"/>
        <v>Abierta</v>
      </c>
      <c r="R62" s="203">
        <f t="shared" si="1"/>
        <v>1</v>
      </c>
      <c r="S62" s="323"/>
      <c r="T62" s="323"/>
      <c r="U62" s="323" t="s">
        <v>140</v>
      </c>
      <c r="V62" s="323"/>
      <c r="W62" s="323"/>
      <c r="X62" s="323"/>
      <c r="Y62" s="323"/>
      <c r="Z62" s="323"/>
      <c r="AA62" s="323"/>
      <c r="AB62" s="323"/>
      <c r="AC62" s="323"/>
      <c r="AD62" s="323"/>
      <c r="AE62" s="323"/>
      <c r="AF62" s="204" t="str">
        <f>'[5]F-CF-RC-012'!K62</f>
        <v>Subgerencia Administrativa y Financiera, Lider de tesoreria, auditores financieros y abogado de cobro coactivo</v>
      </c>
      <c r="AG62" s="204" t="str">
        <f>'[5]F-CF-RC-012'!L62</f>
        <v>Maria Celmira Giraldo</v>
      </c>
      <c r="AI62" s="205"/>
    </row>
    <row r="63" spans="1:35" s="263" customFormat="1" ht="200.1" customHeight="1" x14ac:dyDescent="0.2">
      <c r="A63" s="418" t="s">
        <v>124</v>
      </c>
      <c r="B63" s="419">
        <v>44539</v>
      </c>
      <c r="C63" s="420">
        <v>12</v>
      </c>
      <c r="D63" s="421" t="s">
        <v>591</v>
      </c>
      <c r="E63" s="422" t="s">
        <v>27</v>
      </c>
      <c r="F63" s="414" t="s">
        <v>565</v>
      </c>
      <c r="G63" s="423">
        <v>45938</v>
      </c>
      <c r="H63" s="423">
        <v>46048</v>
      </c>
      <c r="I63" s="413" t="s">
        <v>88</v>
      </c>
      <c r="J63" s="423">
        <f t="shared" si="2"/>
        <v>46048</v>
      </c>
      <c r="K63" s="424" t="s">
        <v>358</v>
      </c>
      <c r="L63" s="425" t="str">
        <f>VLOOKUP(K63,'DEPENDENCIAS-RESPONSABLES'!B:C,2,FALSE)</f>
        <v>Adriana María Taborda Zapata (Subgerente Administrativo y Financiero - E), John Bairon Restrepo Jaramillo (Líder de Programa Cartera y Gestión de Cobro)</v>
      </c>
      <c r="M63" s="426">
        <v>0.99</v>
      </c>
      <c r="N63" s="426">
        <v>0.99</v>
      </c>
      <c r="O63" s="414" t="s">
        <v>700</v>
      </c>
      <c r="Q63" s="202" t="str">
        <f t="shared" si="0"/>
        <v>Abierta</v>
      </c>
      <c r="R63" s="203">
        <f t="shared" si="1"/>
        <v>1</v>
      </c>
      <c r="S63" s="323"/>
      <c r="T63" s="323"/>
      <c r="U63" s="323"/>
      <c r="V63" s="323"/>
      <c r="W63" s="323"/>
      <c r="X63" s="323"/>
      <c r="Y63" s="323"/>
      <c r="Z63" s="323"/>
      <c r="AA63" s="323"/>
      <c r="AB63" s="323"/>
      <c r="AC63" s="323"/>
      <c r="AD63" s="323"/>
      <c r="AE63" s="323"/>
      <c r="AF63" s="204"/>
      <c r="AG63" s="204"/>
      <c r="AI63" s="205"/>
    </row>
    <row r="64" spans="1:35" s="263" customFormat="1" ht="200.1" customHeight="1" x14ac:dyDescent="0.2">
      <c r="A64" s="418" t="s">
        <v>124</v>
      </c>
      <c r="B64" s="419">
        <v>44539</v>
      </c>
      <c r="C64" s="420">
        <v>13</v>
      </c>
      <c r="D64" s="421" t="s">
        <v>592</v>
      </c>
      <c r="E64" s="422" t="s">
        <v>24</v>
      </c>
      <c r="F64" s="415" t="s">
        <v>552</v>
      </c>
      <c r="G64" s="423">
        <v>45938</v>
      </c>
      <c r="H64" s="423">
        <v>46048</v>
      </c>
      <c r="I64" s="413" t="s">
        <v>541</v>
      </c>
      <c r="J64" s="423">
        <f t="shared" si="2"/>
        <v>46048</v>
      </c>
      <c r="K64" s="424" t="s">
        <v>201</v>
      </c>
      <c r="L64" s="425" t="str">
        <f>VLOOKUP(K64,'DEPENDENCIAS-RESPONSABLES'!B:C,2,FALSE)</f>
        <v>Adriana María Taborda Zapata (Subgerente Administrativo y Financiero - E), Héctor Alberto Muñoz Toro (Líder de Programa Facturación)</v>
      </c>
      <c r="M64" s="426">
        <v>0.99</v>
      </c>
      <c r="N64" s="426">
        <v>0.99</v>
      </c>
      <c r="O64" s="414" t="s">
        <v>701</v>
      </c>
      <c r="Q64" s="202" t="str">
        <f t="shared" si="0"/>
        <v>Abierta</v>
      </c>
      <c r="R64" s="203">
        <f t="shared" si="1"/>
        <v>1</v>
      </c>
      <c r="S64" s="323"/>
      <c r="T64" s="323"/>
      <c r="U64" s="323" t="s">
        <v>140</v>
      </c>
      <c r="V64" s="323"/>
      <c r="W64" s="323"/>
      <c r="X64" s="323"/>
      <c r="Y64" s="323"/>
      <c r="Z64" s="323"/>
      <c r="AA64" s="323"/>
      <c r="AB64" s="323"/>
      <c r="AC64" s="323"/>
      <c r="AD64" s="323"/>
      <c r="AE64" s="323"/>
      <c r="AF64" s="204" t="str">
        <f>'[5]F-CF-RC-012'!K63</f>
        <v xml:space="preserve">Subgerencia Administrativa y Financiera, Profesional Universitara facturacion, Profesional Universitario  Cobro coactivo
Subgerencia Administrativa y Financiera, Profesional Universitara facturacion, Profesional Universitario  Cobro coactivo; Tecnico Operativo
</v>
      </c>
      <c r="AG64" s="204" t="str">
        <f>'[5]F-CF-RC-012'!L63</f>
        <v>Maria Celmira Giraldo, Letica Alvarez Ososrio</v>
      </c>
      <c r="AI64" s="205"/>
    </row>
    <row r="65" spans="1:35" s="263" customFormat="1" ht="200.1" customHeight="1" x14ac:dyDescent="0.2">
      <c r="A65" s="418" t="s">
        <v>124</v>
      </c>
      <c r="B65" s="419">
        <v>44539</v>
      </c>
      <c r="C65" s="420">
        <v>13</v>
      </c>
      <c r="D65" s="421" t="s">
        <v>592</v>
      </c>
      <c r="E65" s="422" t="s">
        <v>24</v>
      </c>
      <c r="F65" s="415" t="s">
        <v>553</v>
      </c>
      <c r="G65" s="423">
        <v>45938</v>
      </c>
      <c r="H65" s="423">
        <v>46048</v>
      </c>
      <c r="I65" s="413" t="s">
        <v>541</v>
      </c>
      <c r="J65" s="423">
        <f t="shared" si="2"/>
        <v>46048</v>
      </c>
      <c r="K65" s="424" t="s">
        <v>201</v>
      </c>
      <c r="L65" s="425" t="str">
        <f>VLOOKUP(K65,'DEPENDENCIAS-RESPONSABLES'!B:C,2,FALSE)</f>
        <v>Adriana María Taborda Zapata (Subgerente Administrativo y Financiero - E), Héctor Alberto Muñoz Toro (Líder de Programa Facturación)</v>
      </c>
      <c r="M65" s="426">
        <v>0.99</v>
      </c>
      <c r="N65" s="426">
        <v>0.99</v>
      </c>
      <c r="O65" s="414" t="s">
        <v>702</v>
      </c>
      <c r="Q65" s="202" t="str">
        <f t="shared" si="0"/>
        <v>Abierta</v>
      </c>
      <c r="R65" s="203">
        <f t="shared" si="1"/>
        <v>1</v>
      </c>
      <c r="S65" s="323"/>
      <c r="T65" s="323"/>
      <c r="U65" s="323"/>
      <c r="V65" s="323"/>
      <c r="W65" s="323"/>
      <c r="X65" s="323"/>
      <c r="Y65" s="323"/>
      <c r="Z65" s="323"/>
      <c r="AA65" s="323"/>
      <c r="AB65" s="323"/>
      <c r="AC65" s="323"/>
      <c r="AD65" s="323"/>
      <c r="AE65" s="323"/>
      <c r="AF65" s="204"/>
      <c r="AG65" s="204"/>
      <c r="AI65" s="205"/>
    </row>
    <row r="66" spans="1:35" s="263" customFormat="1" ht="200.1" customHeight="1" x14ac:dyDescent="0.2">
      <c r="A66" s="418" t="s">
        <v>124</v>
      </c>
      <c r="B66" s="419">
        <v>44539</v>
      </c>
      <c r="C66" s="420">
        <v>13</v>
      </c>
      <c r="D66" s="421" t="s">
        <v>592</v>
      </c>
      <c r="E66" s="422" t="s">
        <v>24</v>
      </c>
      <c r="F66" s="415" t="s">
        <v>554</v>
      </c>
      <c r="G66" s="423">
        <v>45938</v>
      </c>
      <c r="H66" s="423">
        <v>46048</v>
      </c>
      <c r="I66" s="413" t="s">
        <v>541</v>
      </c>
      <c r="J66" s="423">
        <f t="shared" si="2"/>
        <v>46048</v>
      </c>
      <c r="K66" s="424" t="s">
        <v>201</v>
      </c>
      <c r="L66" s="425" t="str">
        <f>VLOOKUP(K66,'DEPENDENCIAS-RESPONSABLES'!B:C,2,FALSE)</f>
        <v>Adriana María Taborda Zapata (Subgerente Administrativo y Financiero - E), Héctor Alberto Muñoz Toro (Líder de Programa Facturación)</v>
      </c>
      <c r="M66" s="426">
        <v>0.99</v>
      </c>
      <c r="N66" s="426">
        <v>0.99</v>
      </c>
      <c r="O66" s="414" t="s">
        <v>703</v>
      </c>
      <c r="Q66" s="202" t="str">
        <f t="shared" si="0"/>
        <v>Abierta</v>
      </c>
      <c r="R66" s="203">
        <f t="shared" si="1"/>
        <v>1</v>
      </c>
      <c r="S66" s="323"/>
      <c r="T66" s="323"/>
      <c r="U66" s="323"/>
      <c r="V66" s="323"/>
      <c r="W66" s="323"/>
      <c r="X66" s="323"/>
      <c r="Y66" s="323"/>
      <c r="Z66" s="323"/>
      <c r="AA66" s="323"/>
      <c r="AB66" s="323"/>
      <c r="AC66" s="323"/>
      <c r="AD66" s="323"/>
      <c r="AE66" s="323"/>
      <c r="AF66" s="204"/>
      <c r="AG66" s="204"/>
      <c r="AI66" s="205"/>
    </row>
    <row r="67" spans="1:35" s="263" customFormat="1" ht="200.1" customHeight="1" x14ac:dyDescent="0.2">
      <c r="A67" s="418" t="s">
        <v>124</v>
      </c>
      <c r="B67" s="419">
        <v>44539</v>
      </c>
      <c r="C67" s="420">
        <v>13</v>
      </c>
      <c r="D67" s="421" t="s">
        <v>592</v>
      </c>
      <c r="E67" s="422" t="s">
        <v>24</v>
      </c>
      <c r="F67" s="415" t="s">
        <v>569</v>
      </c>
      <c r="G67" s="423">
        <v>45938</v>
      </c>
      <c r="H67" s="423">
        <v>46048</v>
      </c>
      <c r="I67" s="413" t="s">
        <v>541</v>
      </c>
      <c r="J67" s="423">
        <f t="shared" si="2"/>
        <v>46048</v>
      </c>
      <c r="K67" s="424" t="s">
        <v>201</v>
      </c>
      <c r="L67" s="425" t="str">
        <f>VLOOKUP(K67,'DEPENDENCIAS-RESPONSABLES'!B:C,2,FALSE)</f>
        <v>Adriana María Taborda Zapata (Subgerente Administrativo y Financiero - E), Héctor Alberto Muñoz Toro (Líder de Programa Facturación)</v>
      </c>
      <c r="M67" s="426">
        <v>0.8</v>
      </c>
      <c r="N67" s="426">
        <v>0.8</v>
      </c>
      <c r="O67" s="414" t="s">
        <v>704</v>
      </c>
      <c r="Q67" s="202" t="str">
        <f t="shared" si="0"/>
        <v>Abierta</v>
      </c>
      <c r="R67" s="203">
        <f t="shared" si="1"/>
        <v>1</v>
      </c>
      <c r="S67" s="323"/>
      <c r="T67" s="323"/>
      <c r="U67" s="323"/>
      <c r="V67" s="323"/>
      <c r="W67" s="323"/>
      <c r="X67" s="323"/>
      <c r="Y67" s="323"/>
      <c r="Z67" s="323"/>
      <c r="AA67" s="323"/>
      <c r="AB67" s="323"/>
      <c r="AC67" s="323"/>
      <c r="AD67" s="323"/>
      <c r="AE67" s="323"/>
      <c r="AF67" s="204"/>
      <c r="AG67" s="204"/>
      <c r="AI67" s="205"/>
    </row>
    <row r="68" spans="1:35" s="263" customFormat="1" ht="200.1" customHeight="1" x14ac:dyDescent="0.2">
      <c r="A68" s="427" t="s">
        <v>124</v>
      </c>
      <c r="B68" s="419">
        <v>44539</v>
      </c>
      <c r="C68" s="420">
        <v>14</v>
      </c>
      <c r="D68" s="428" t="s">
        <v>593</v>
      </c>
      <c r="E68" s="422" t="s">
        <v>4</v>
      </c>
      <c r="F68" s="414" t="s">
        <v>555</v>
      </c>
      <c r="G68" s="423">
        <v>45938</v>
      </c>
      <c r="H68" s="423">
        <v>46048</v>
      </c>
      <c r="I68" s="413" t="s">
        <v>542</v>
      </c>
      <c r="J68" s="423">
        <f t="shared" si="2"/>
        <v>46048</v>
      </c>
      <c r="K68" s="422" t="s">
        <v>439</v>
      </c>
      <c r="L68" s="429" t="str">
        <f>VLOOKUP(K68,'DEPENDENCIAS-RESPONSABLES'!B:C,2,FALSE)</f>
        <v>Adriana María Taborda Zapata (Subgerente Administrativo y Financiero - E), Héctor Alberto Muñoz Toro (Líder de Programa Facturación), John Bairon Restrepo Jaramillo (Líder de Programa Cartera y Gestión de Cobro)</v>
      </c>
      <c r="M68" s="426">
        <v>0.99</v>
      </c>
      <c r="N68" s="426">
        <v>0.99</v>
      </c>
      <c r="O68" s="414" t="s">
        <v>705</v>
      </c>
      <c r="Q68" s="202" t="str">
        <f t="shared" si="0"/>
        <v>Abierta</v>
      </c>
      <c r="R68" s="203">
        <f t="shared" si="1"/>
        <v>1</v>
      </c>
      <c r="S68" s="323"/>
      <c r="T68" s="323"/>
      <c r="U68" s="323" t="s">
        <v>140</v>
      </c>
      <c r="V68" s="323"/>
      <c r="W68" s="323"/>
      <c r="X68" s="323"/>
      <c r="Y68" s="323"/>
      <c r="Z68" s="323"/>
      <c r="AA68" s="323"/>
      <c r="AB68" s="323"/>
      <c r="AC68" s="323"/>
      <c r="AD68" s="323"/>
      <c r="AE68" s="323"/>
      <c r="AF68" s="204" t="str">
        <f>'[5]F-CF-RC-012'!K64</f>
        <v xml:space="preserve">Subgerencia Administrativa y Financiera </v>
      </c>
      <c r="AG68" s="204" t="str">
        <f>'[5]F-CF-RC-012'!L64</f>
        <v>Maria Celmira Giraldo</v>
      </c>
      <c r="AI68" s="205"/>
    </row>
    <row r="69" spans="1:35" s="263" customFormat="1" ht="200.1" customHeight="1" x14ac:dyDescent="0.2">
      <c r="A69" s="427" t="s">
        <v>124</v>
      </c>
      <c r="B69" s="419">
        <v>44539</v>
      </c>
      <c r="C69" s="420">
        <v>14</v>
      </c>
      <c r="D69" s="428" t="s">
        <v>593</v>
      </c>
      <c r="E69" s="422" t="s">
        <v>4</v>
      </c>
      <c r="F69" s="414" t="s">
        <v>567</v>
      </c>
      <c r="G69" s="423">
        <v>45938</v>
      </c>
      <c r="H69" s="423">
        <v>46048</v>
      </c>
      <c r="I69" s="413" t="s">
        <v>542</v>
      </c>
      <c r="J69" s="423">
        <f t="shared" si="2"/>
        <v>46048</v>
      </c>
      <c r="K69" s="422" t="s">
        <v>440</v>
      </c>
      <c r="L69" s="429" t="str">
        <f>VLOOKUP(K69,'DEPENDENCIAS-RESPONSABLES'!B:C,2,FALSE)</f>
        <v>Adriana María Taborda Zapata (Subgerente Administrativo y Financiero - E), Juan Felipe Parra Peña (Líder de Programa Contabilidad), John Bairon Restrepo Jaramillo (Líder de Programa Cartera y Gestión de Cobro), Erika Viviana Alzate Úsuga (Líder de Programa Tesorería)</v>
      </c>
      <c r="M69" s="426">
        <v>0.99</v>
      </c>
      <c r="N69" s="426">
        <v>0.99</v>
      </c>
      <c r="O69" s="487" t="s">
        <v>706</v>
      </c>
      <c r="Q69" s="202" t="str">
        <f t="shared" si="0"/>
        <v>Abierta</v>
      </c>
      <c r="R69" s="203">
        <f t="shared" si="1"/>
        <v>1</v>
      </c>
      <c r="S69" s="323"/>
      <c r="T69" s="323"/>
      <c r="U69" s="323"/>
      <c r="V69" s="323"/>
      <c r="W69" s="323"/>
      <c r="X69" s="323"/>
      <c r="Y69" s="323"/>
      <c r="Z69" s="323"/>
      <c r="AA69" s="323"/>
      <c r="AB69" s="323"/>
      <c r="AC69" s="323"/>
      <c r="AD69" s="323"/>
      <c r="AE69" s="323"/>
      <c r="AF69" s="204"/>
      <c r="AG69" s="204"/>
      <c r="AI69" s="205"/>
    </row>
    <row r="70" spans="1:35" s="264" customFormat="1" ht="62.25" hidden="1" customHeight="1" x14ac:dyDescent="0.2">
      <c r="A70" s="430" t="s">
        <v>124</v>
      </c>
      <c r="B70" s="431">
        <v>44540</v>
      </c>
      <c r="C70" s="432">
        <v>15</v>
      </c>
      <c r="D70" s="433" t="s">
        <v>594</v>
      </c>
      <c r="E70" s="434" t="s">
        <v>4</v>
      </c>
      <c r="F70" s="433" t="s">
        <v>89</v>
      </c>
      <c r="G70" s="435">
        <v>44562</v>
      </c>
      <c r="H70" s="435">
        <v>44712</v>
      </c>
      <c r="I70" s="436" t="s">
        <v>90</v>
      </c>
      <c r="J70" s="423">
        <v>44712</v>
      </c>
      <c r="K70" s="437" t="s">
        <v>140</v>
      </c>
      <c r="L70" s="438" t="str">
        <f>VLOOKUP(K70,'DEPENDENCIAS-RESPONSABLES'!B:C,2,FALSE)</f>
        <v>Adriana María Taborda Zapata (Subgerente Administrativo y Financiero - E)</v>
      </c>
      <c r="M70" s="439">
        <v>1</v>
      </c>
      <c r="N70" s="439">
        <v>1</v>
      </c>
      <c r="O70" s="440" t="s">
        <v>575</v>
      </c>
      <c r="Q70" s="202" t="str">
        <f t="shared" si="0"/>
        <v>Cerrada</v>
      </c>
      <c r="R70" s="203">
        <f t="shared" si="1"/>
        <v>1</v>
      </c>
      <c r="S70" s="323"/>
      <c r="T70" s="323"/>
      <c r="U70" s="323" t="s">
        <v>140</v>
      </c>
      <c r="V70" s="323"/>
      <c r="W70" s="323"/>
      <c r="X70" s="323"/>
      <c r="Y70" s="323"/>
      <c r="Z70" s="323"/>
      <c r="AA70" s="323"/>
      <c r="AB70" s="323"/>
      <c r="AC70" s="323"/>
      <c r="AD70" s="323"/>
      <c r="AE70" s="323"/>
      <c r="AF70" s="204" t="str">
        <f>'[5]F-CF-RC-012'!K65</f>
        <v xml:space="preserve">Subgerencia Administrativa y Financiera </v>
      </c>
      <c r="AG70" s="204" t="str">
        <f>'[5]F-CF-RC-012'!L65</f>
        <v>Maria Celmira Giraldo</v>
      </c>
      <c r="AI70" s="205"/>
    </row>
    <row r="71" spans="1:35" s="263" customFormat="1" ht="230.25" customHeight="1" x14ac:dyDescent="0.2">
      <c r="A71" s="418" t="s">
        <v>124</v>
      </c>
      <c r="B71" s="419">
        <v>44539</v>
      </c>
      <c r="C71" s="420">
        <v>16</v>
      </c>
      <c r="D71" s="421" t="s">
        <v>595</v>
      </c>
      <c r="E71" s="422" t="s">
        <v>24</v>
      </c>
      <c r="F71" s="415" t="s">
        <v>570</v>
      </c>
      <c r="G71" s="423">
        <v>45938</v>
      </c>
      <c r="H71" s="423">
        <v>45995</v>
      </c>
      <c r="I71" s="413" t="s">
        <v>91</v>
      </c>
      <c r="J71" s="423">
        <f t="shared" ref="J71:J72" si="3">+H71</f>
        <v>45995</v>
      </c>
      <c r="K71" s="424" t="s">
        <v>201</v>
      </c>
      <c r="L71" s="425" t="str">
        <f>VLOOKUP(K71,'DEPENDENCIAS-RESPONSABLES'!B:C,2,FALSE)</f>
        <v>Adriana María Taborda Zapata (Subgerente Administrativo y Financiero - E), Héctor Alberto Muñoz Toro (Líder de Programa Facturación)</v>
      </c>
      <c r="M71" s="426">
        <v>0.7</v>
      </c>
      <c r="N71" s="426">
        <v>0.7</v>
      </c>
      <c r="O71" s="414" t="s">
        <v>707</v>
      </c>
      <c r="Q71" s="202" t="str">
        <f t="shared" si="0"/>
        <v>Abierta</v>
      </c>
      <c r="R71" s="203">
        <f t="shared" si="1"/>
        <v>1</v>
      </c>
      <c r="S71" s="323"/>
      <c r="T71" s="323"/>
      <c r="U71" s="323" t="s">
        <v>140</v>
      </c>
      <c r="V71" s="323"/>
      <c r="W71" s="323"/>
      <c r="X71" s="323"/>
      <c r="Y71" s="323"/>
      <c r="Z71" s="323"/>
      <c r="AA71" s="323"/>
      <c r="AB71" s="323"/>
      <c r="AC71" s="323"/>
      <c r="AD71" s="323"/>
      <c r="AE71" s="323"/>
      <c r="AF71" s="204" t="str">
        <f>'[5]F-CF-RC-012'!K66</f>
        <v>Subgerencia Administrativa y Financiera. Profesional universitaria-facturación, Auditores financieros, Coordinadores administrativos</v>
      </c>
      <c r="AG71" s="204" t="str">
        <f>'[5]F-CF-RC-012'!L66</f>
        <v>Leticia Alvarez Ososrio</v>
      </c>
      <c r="AI71" s="205"/>
    </row>
    <row r="72" spans="1:35" s="263" customFormat="1" ht="200.1" customHeight="1" x14ac:dyDescent="0.2">
      <c r="A72" s="418" t="s">
        <v>124</v>
      </c>
      <c r="B72" s="419">
        <v>44539</v>
      </c>
      <c r="C72" s="420">
        <v>16</v>
      </c>
      <c r="D72" s="421" t="s">
        <v>595</v>
      </c>
      <c r="E72" s="422" t="s">
        <v>24</v>
      </c>
      <c r="F72" s="415" t="s">
        <v>556</v>
      </c>
      <c r="G72" s="423">
        <v>45938</v>
      </c>
      <c r="H72" s="423">
        <v>45995</v>
      </c>
      <c r="I72" s="413" t="s">
        <v>91</v>
      </c>
      <c r="J72" s="423">
        <f t="shared" si="3"/>
        <v>45995</v>
      </c>
      <c r="K72" s="424" t="s">
        <v>201</v>
      </c>
      <c r="L72" s="425" t="str">
        <f>VLOOKUP(K72,'DEPENDENCIAS-RESPONSABLES'!B:C,2,FALSE)</f>
        <v>Adriana María Taborda Zapata (Subgerente Administrativo y Financiero - E), Héctor Alberto Muñoz Toro (Líder de Programa Facturación)</v>
      </c>
      <c r="M72" s="426">
        <v>0.99</v>
      </c>
      <c r="N72" s="426">
        <v>0.99</v>
      </c>
      <c r="O72" s="414" t="s">
        <v>708</v>
      </c>
      <c r="Q72" s="202" t="str">
        <f t="shared" ref="Q72:Q135" si="4">IF(OR(F72="",M72="",M72=""),"-",IF(AND(M72=100%,N72=100%),"Cerrada","Abierta"))</f>
        <v>Abierta</v>
      </c>
      <c r="R72" s="203">
        <f t="shared" ref="R72:R135" si="5">IF(F72="",0,1)</f>
        <v>1</v>
      </c>
      <c r="S72" s="323"/>
      <c r="T72" s="323"/>
      <c r="U72" s="323"/>
      <c r="V72" s="323"/>
      <c r="W72" s="323"/>
      <c r="X72" s="323"/>
      <c r="Y72" s="323"/>
      <c r="Z72" s="323"/>
      <c r="AA72" s="323"/>
      <c r="AB72" s="323"/>
      <c r="AC72" s="323"/>
      <c r="AD72" s="323"/>
      <c r="AE72" s="323"/>
      <c r="AF72" s="204"/>
      <c r="AG72" s="204"/>
      <c r="AI72" s="205"/>
    </row>
    <row r="73" spans="1:35" s="264" customFormat="1" ht="30" hidden="1" customHeight="1" x14ac:dyDescent="0.2">
      <c r="A73" s="430" t="s">
        <v>123</v>
      </c>
      <c r="B73" s="431">
        <v>44540</v>
      </c>
      <c r="C73" s="432">
        <v>17</v>
      </c>
      <c r="D73" s="433" t="s">
        <v>596</v>
      </c>
      <c r="E73" s="434" t="s">
        <v>24</v>
      </c>
      <c r="F73" s="436" t="s">
        <v>92</v>
      </c>
      <c r="G73" s="441">
        <v>44550</v>
      </c>
      <c r="H73" s="441">
        <v>44926</v>
      </c>
      <c r="I73" s="436" t="s">
        <v>93</v>
      </c>
      <c r="J73" s="423">
        <v>44926</v>
      </c>
      <c r="K73" s="437" t="s">
        <v>140</v>
      </c>
      <c r="L73" s="438" t="str">
        <f>VLOOKUP(K73,'DEPENDENCIAS-RESPONSABLES'!B:C,2,FALSE)</f>
        <v>Adriana María Taborda Zapata (Subgerente Administrativo y Financiero - E)</v>
      </c>
      <c r="M73" s="439">
        <v>1</v>
      </c>
      <c r="N73" s="439">
        <v>1</v>
      </c>
      <c r="O73" s="440" t="s">
        <v>597</v>
      </c>
      <c r="Q73" s="202" t="str">
        <f t="shared" si="4"/>
        <v>Cerrada</v>
      </c>
      <c r="R73" s="203">
        <f t="shared" si="5"/>
        <v>1</v>
      </c>
      <c r="S73" s="323"/>
      <c r="T73" s="323"/>
      <c r="U73" s="323" t="s">
        <v>140</v>
      </c>
      <c r="V73" s="323"/>
      <c r="W73" s="323"/>
      <c r="X73" s="323"/>
      <c r="Y73" s="323"/>
      <c r="Z73" s="323"/>
      <c r="AA73" s="323"/>
      <c r="AB73" s="323"/>
      <c r="AC73" s="323"/>
      <c r="AD73" s="323"/>
      <c r="AE73" s="323"/>
      <c r="AF73" s="204" t="str">
        <f>'[5]F-CF-RC-012'!K67</f>
        <v xml:space="preserve">Subgerencia Administrativa y Financiera </v>
      </c>
      <c r="AG73" s="204" t="str">
        <f>'[5]F-CF-RC-012'!L67</f>
        <v>Maria Celmira Giraldo</v>
      </c>
      <c r="AI73" s="205"/>
    </row>
    <row r="74" spans="1:35" s="263" customFormat="1" ht="56.25" hidden="1" customHeight="1" x14ac:dyDescent="0.2">
      <c r="A74" s="418" t="s">
        <v>124</v>
      </c>
      <c r="B74" s="419">
        <v>44539</v>
      </c>
      <c r="C74" s="420">
        <v>18</v>
      </c>
      <c r="D74" s="421" t="s">
        <v>598</v>
      </c>
      <c r="E74" s="422" t="s">
        <v>4</v>
      </c>
      <c r="F74" s="442" t="s">
        <v>305</v>
      </c>
      <c r="G74" s="443">
        <v>44562</v>
      </c>
      <c r="H74" s="443">
        <v>44926</v>
      </c>
      <c r="I74" s="442" t="s">
        <v>94</v>
      </c>
      <c r="J74" s="423">
        <v>44926</v>
      </c>
      <c r="K74" s="424" t="s">
        <v>166</v>
      </c>
      <c r="L74" s="425" t="str">
        <f>VLOOKUP(K74,'DEPENDENCIAS-RESPONSABLES'!B:C,2,FALSE)</f>
        <v>Esperanza Peñaranda Pineda (Directora Operativa de Contratación)</v>
      </c>
      <c r="M74" s="426">
        <v>1</v>
      </c>
      <c r="N74" s="426">
        <v>1</v>
      </c>
      <c r="O74" s="444" t="s">
        <v>599</v>
      </c>
      <c r="Q74" s="202" t="str">
        <f t="shared" si="4"/>
        <v>Cerrada</v>
      </c>
      <c r="R74" s="203">
        <f t="shared" si="5"/>
        <v>1</v>
      </c>
      <c r="S74" s="323"/>
      <c r="T74" s="323"/>
      <c r="U74" s="323"/>
      <c r="V74" s="323" t="s">
        <v>166</v>
      </c>
      <c r="W74" s="323"/>
      <c r="X74" s="323"/>
      <c r="Y74" s="323"/>
      <c r="Z74" s="323"/>
      <c r="AA74" s="323"/>
      <c r="AB74" s="323"/>
      <c r="AC74" s="323"/>
      <c r="AD74" s="323"/>
      <c r="AE74" s="323"/>
      <c r="AF74" s="204" t="str">
        <f>'[5]F-CF-RC-012'!K68</f>
        <v>Dirección Administrativa</v>
      </c>
      <c r="AG74" s="204" t="str">
        <f>'[5]F-CF-RC-012'!L68</f>
        <v>Jhon Bayron Restrepo Jaramillo</v>
      </c>
      <c r="AI74" s="205"/>
    </row>
    <row r="75" spans="1:35" s="264" customFormat="1" ht="41.25" hidden="1" customHeight="1" x14ac:dyDescent="0.2">
      <c r="A75" s="445" t="s">
        <v>451</v>
      </c>
      <c r="B75" s="431">
        <v>44328</v>
      </c>
      <c r="C75" s="432">
        <v>1</v>
      </c>
      <c r="D75" s="446" t="s">
        <v>600</v>
      </c>
      <c r="E75" s="434" t="s">
        <v>4</v>
      </c>
      <c r="F75" s="433" t="s">
        <v>95</v>
      </c>
      <c r="G75" s="435">
        <v>44348</v>
      </c>
      <c r="H75" s="435">
        <v>44561</v>
      </c>
      <c r="I75" s="447" t="s">
        <v>96</v>
      </c>
      <c r="J75" s="423">
        <v>44561</v>
      </c>
      <c r="K75" s="437" t="s">
        <v>202</v>
      </c>
      <c r="L75" s="438" t="str">
        <f>VLOOKUP(K75,'DEPENDENCIAS-RESPONSABLES'!B:C,2,FALSE)</f>
        <v>Adriana María Taborda Zapata (Subgerente Administrativo y Financiero - E), Erika Viviana Alzate Úsuga (Líder de Programa Tesorería)</v>
      </c>
      <c r="M75" s="439">
        <v>1</v>
      </c>
      <c r="N75" s="439">
        <v>1</v>
      </c>
      <c r="O75" s="448" t="s">
        <v>601</v>
      </c>
      <c r="Q75" s="202" t="str">
        <f t="shared" si="4"/>
        <v>Cerrada</v>
      </c>
      <c r="R75" s="203">
        <f t="shared" si="5"/>
        <v>1</v>
      </c>
      <c r="S75" s="323"/>
      <c r="T75" s="323"/>
      <c r="U75" s="323" t="s">
        <v>140</v>
      </c>
      <c r="V75" s="323"/>
      <c r="W75" s="323"/>
      <c r="X75" s="323"/>
      <c r="Y75" s="323"/>
      <c r="Z75" s="323"/>
      <c r="AA75" s="323"/>
      <c r="AB75" s="323"/>
      <c r="AC75" s="323"/>
      <c r="AD75" s="323"/>
      <c r="AE75" s="323"/>
      <c r="AF75" s="204" t="str">
        <f>'[5]F-CF-RC-012'!K69</f>
        <v>Lider Programa de Tesoreria</v>
      </c>
      <c r="AG75" s="204" t="str">
        <f>'[5]F-CF-RC-012'!L69</f>
        <v xml:space="preserve">Ferney Fernandez </v>
      </c>
      <c r="AI75" s="205"/>
    </row>
    <row r="76" spans="1:35" s="263" customFormat="1" ht="200.1" customHeight="1" x14ac:dyDescent="0.2">
      <c r="A76" s="418" t="s">
        <v>451</v>
      </c>
      <c r="B76" s="419">
        <v>44328</v>
      </c>
      <c r="C76" s="420">
        <v>2</v>
      </c>
      <c r="D76" s="421" t="s">
        <v>602</v>
      </c>
      <c r="E76" s="422" t="s">
        <v>1</v>
      </c>
      <c r="F76" s="415" t="s">
        <v>566</v>
      </c>
      <c r="G76" s="423">
        <v>45938</v>
      </c>
      <c r="H76" s="423">
        <v>46001</v>
      </c>
      <c r="I76" s="449" t="s">
        <v>57</v>
      </c>
      <c r="J76" s="423">
        <f t="shared" ref="J76:J77" si="6">+H76</f>
        <v>46001</v>
      </c>
      <c r="K76" s="424" t="s">
        <v>202</v>
      </c>
      <c r="L76" s="425" t="str">
        <f>VLOOKUP(K76,'DEPENDENCIAS-RESPONSABLES'!B:C,2,FALSE)</f>
        <v>Adriana María Taborda Zapata (Subgerente Administrativo y Financiero - E), Erika Viviana Alzate Úsuga (Líder de Programa Tesorería)</v>
      </c>
      <c r="M76" s="450">
        <v>0.99</v>
      </c>
      <c r="N76" s="450">
        <v>0.99</v>
      </c>
      <c r="O76" s="414" t="s">
        <v>709</v>
      </c>
      <c r="Q76" s="202" t="str">
        <f t="shared" si="4"/>
        <v>Abierta</v>
      </c>
      <c r="R76" s="203">
        <f t="shared" si="5"/>
        <v>1</v>
      </c>
      <c r="S76" s="323"/>
      <c r="T76" s="323"/>
      <c r="U76" s="323" t="s">
        <v>140</v>
      </c>
      <c r="V76" s="323"/>
      <c r="W76" s="323"/>
      <c r="X76" s="323"/>
      <c r="Y76" s="323"/>
      <c r="Z76" s="323"/>
      <c r="AA76" s="323"/>
      <c r="AB76" s="323"/>
      <c r="AC76" s="323"/>
      <c r="AD76" s="323"/>
      <c r="AE76" s="323"/>
      <c r="AF76" s="204" t="str">
        <f>'[5]F-CF-RC-012'!K70</f>
        <v>Lider Programa de Tesoreria</v>
      </c>
      <c r="AG76" s="204" t="str">
        <f>'[5]F-CF-RC-012'!L70</f>
        <v xml:space="preserve">Ferney Fernandez </v>
      </c>
      <c r="AI76" s="205"/>
    </row>
    <row r="77" spans="1:35" s="263" customFormat="1" ht="200.1" customHeight="1" x14ac:dyDescent="0.2">
      <c r="A77" s="418" t="s">
        <v>451</v>
      </c>
      <c r="B77" s="419">
        <v>44328</v>
      </c>
      <c r="C77" s="420">
        <v>2</v>
      </c>
      <c r="D77" s="421" t="s">
        <v>602</v>
      </c>
      <c r="E77" s="422" t="s">
        <v>1</v>
      </c>
      <c r="F77" s="415" t="s">
        <v>564</v>
      </c>
      <c r="G77" s="423">
        <v>45938</v>
      </c>
      <c r="H77" s="423">
        <v>46001</v>
      </c>
      <c r="I77" s="449" t="s">
        <v>57</v>
      </c>
      <c r="J77" s="423">
        <f t="shared" si="6"/>
        <v>46001</v>
      </c>
      <c r="K77" s="424" t="s">
        <v>202</v>
      </c>
      <c r="L77" s="425" t="str">
        <f>VLOOKUP(K77,'DEPENDENCIAS-RESPONSABLES'!B:C,2,FALSE)</f>
        <v>Adriana María Taborda Zapata (Subgerente Administrativo y Financiero - E), Erika Viviana Alzate Úsuga (Líder de Programa Tesorería)</v>
      </c>
      <c r="M77" s="450">
        <v>0.99</v>
      </c>
      <c r="N77" s="450">
        <v>0.99</v>
      </c>
      <c r="O77" s="414" t="s">
        <v>710</v>
      </c>
      <c r="Q77" s="202" t="str">
        <f t="shared" si="4"/>
        <v>Abierta</v>
      </c>
      <c r="R77" s="203">
        <f t="shared" si="5"/>
        <v>1</v>
      </c>
      <c r="S77" s="323"/>
      <c r="T77" s="323"/>
      <c r="U77" s="323"/>
      <c r="V77" s="323"/>
      <c r="W77" s="323"/>
      <c r="X77" s="323"/>
      <c r="Y77" s="323"/>
      <c r="Z77" s="323"/>
      <c r="AA77" s="323"/>
      <c r="AB77" s="323"/>
      <c r="AC77" s="323"/>
      <c r="AD77" s="323"/>
      <c r="AE77" s="323"/>
      <c r="AF77" s="204"/>
      <c r="AG77" s="204"/>
      <c r="AI77" s="205"/>
    </row>
    <row r="78" spans="1:35" s="263" customFormat="1" ht="41.25" hidden="1" customHeight="1" x14ac:dyDescent="0.2">
      <c r="A78" s="451" t="s">
        <v>399</v>
      </c>
      <c r="B78" s="452">
        <v>44774</v>
      </c>
      <c r="C78" s="453">
        <v>1</v>
      </c>
      <c r="D78" s="414" t="s">
        <v>603</v>
      </c>
      <c r="E78" s="454" t="s">
        <v>4</v>
      </c>
      <c r="F78" s="413" t="s">
        <v>98</v>
      </c>
      <c r="G78" s="455">
        <v>44805</v>
      </c>
      <c r="H78" s="455">
        <v>44926</v>
      </c>
      <c r="I78" s="413" t="s">
        <v>99</v>
      </c>
      <c r="J78" s="423">
        <v>44926</v>
      </c>
      <c r="K78" s="424" t="s">
        <v>167</v>
      </c>
      <c r="L78" s="425" t="str">
        <f>VLOOKUP(K78,'DEPENDENCIAS-RESPONSABLES'!B:C,2,FALSE)</f>
        <v>Javier Antonio Gutiérrez Rodas (Subgerente Red de Servicios)</v>
      </c>
      <c r="M78" s="450">
        <v>1</v>
      </c>
      <c r="N78" s="450">
        <v>1</v>
      </c>
      <c r="O78" s="456" t="s">
        <v>604</v>
      </c>
      <c r="Q78" s="202" t="str">
        <f t="shared" si="4"/>
        <v>Cerrada</v>
      </c>
      <c r="R78" s="203">
        <f t="shared" si="5"/>
        <v>1</v>
      </c>
      <c r="S78" s="323"/>
      <c r="T78" s="323" t="s">
        <v>167</v>
      </c>
      <c r="U78" s="323"/>
      <c r="V78" s="323"/>
      <c r="W78" s="323"/>
      <c r="X78" s="323"/>
      <c r="Y78" s="323"/>
      <c r="Z78" s="323"/>
      <c r="AA78" s="323"/>
      <c r="AB78" s="323"/>
      <c r="AC78" s="323"/>
      <c r="AD78" s="323"/>
      <c r="AE78" s="323"/>
      <c r="AF78" s="204" t="str">
        <f>'[5]F-CF-RC-012'!K71</f>
        <v>Subgernecia Red de Servicios</v>
      </c>
      <c r="AG78" s="204" t="str">
        <f>'[5]F-CF-RC-012'!L71</f>
        <v>Lina Maria Giraldo Henao</v>
      </c>
      <c r="AI78" s="205"/>
    </row>
    <row r="79" spans="1:35" s="263" customFormat="1" ht="200.1" customHeight="1" x14ac:dyDescent="0.2">
      <c r="A79" s="454" t="s">
        <v>399</v>
      </c>
      <c r="B79" s="452">
        <v>44774</v>
      </c>
      <c r="C79" s="420">
        <v>2</v>
      </c>
      <c r="D79" s="457" t="s">
        <v>605</v>
      </c>
      <c r="E79" s="454" t="s">
        <v>4</v>
      </c>
      <c r="F79" s="414" t="s">
        <v>555</v>
      </c>
      <c r="G79" s="423">
        <v>45938</v>
      </c>
      <c r="H79" s="423">
        <v>45974</v>
      </c>
      <c r="I79" s="458" t="s">
        <v>100</v>
      </c>
      <c r="J79" s="423">
        <f t="shared" ref="J79:J88" si="7">+H79</f>
        <v>45974</v>
      </c>
      <c r="K79" s="459" t="s">
        <v>203</v>
      </c>
      <c r="L79" s="425" t="str">
        <f>VLOOKUP(K79,'DEPENDENCIAS-RESPONSABLES'!B:C,2,FALSE)</f>
        <v>Adriana María Taborda Zapata (Subgerente Administrativo y Financiero - E), Juan Felipe Parra Peña (Líder de Programa Contabilidad)</v>
      </c>
      <c r="M79" s="450">
        <v>0.99</v>
      </c>
      <c r="N79" s="450">
        <v>0.99</v>
      </c>
      <c r="O79" s="414" t="s">
        <v>711</v>
      </c>
      <c r="Q79" s="202" t="str">
        <f t="shared" si="4"/>
        <v>Abierta</v>
      </c>
      <c r="R79" s="203">
        <f t="shared" si="5"/>
        <v>1</v>
      </c>
      <c r="S79" s="323"/>
      <c r="T79" s="323"/>
      <c r="U79" s="323" t="s">
        <v>140</v>
      </c>
      <c r="V79" s="323"/>
      <c r="W79" s="323"/>
      <c r="X79" s="323"/>
      <c r="Y79" s="323"/>
      <c r="Z79" s="323"/>
      <c r="AA79" s="323"/>
      <c r="AB79" s="323"/>
      <c r="AC79" s="323"/>
      <c r="AD79" s="323"/>
      <c r="AE79" s="323"/>
      <c r="AF79" s="204" t="str">
        <f>'[5]F-CF-RC-012'!K72</f>
        <v>Subgerencia Financiera
Tesoreria
  Contabilidad</v>
      </c>
      <c r="AG79" s="204" t="str">
        <f>'[5]F-CF-RC-012'!L72</f>
        <v>Doctrora Maria Celmira Giraldo Castaño 
Ferney Dario Fernandez 
Luz Estella Castrillòn</v>
      </c>
      <c r="AI79" s="205"/>
    </row>
    <row r="80" spans="1:35" s="263" customFormat="1" ht="200.1" customHeight="1" x14ac:dyDescent="0.2">
      <c r="A80" s="454" t="s">
        <v>399</v>
      </c>
      <c r="B80" s="452">
        <v>44774</v>
      </c>
      <c r="C80" s="420">
        <v>2</v>
      </c>
      <c r="D80" s="457" t="s">
        <v>605</v>
      </c>
      <c r="E80" s="454" t="s">
        <v>4</v>
      </c>
      <c r="F80" s="414" t="s">
        <v>567</v>
      </c>
      <c r="G80" s="423">
        <v>45938</v>
      </c>
      <c r="H80" s="423">
        <v>45974</v>
      </c>
      <c r="I80" s="458" t="s">
        <v>100</v>
      </c>
      <c r="J80" s="423">
        <f t="shared" si="7"/>
        <v>45974</v>
      </c>
      <c r="K80" s="459" t="s">
        <v>203</v>
      </c>
      <c r="L80" s="425" t="str">
        <f>VLOOKUP(K80,'DEPENDENCIAS-RESPONSABLES'!B:C,2,FALSE)</f>
        <v>Adriana María Taborda Zapata (Subgerente Administrativo y Financiero - E), Juan Felipe Parra Peña (Líder de Programa Contabilidad)</v>
      </c>
      <c r="M80" s="450">
        <v>0.99</v>
      </c>
      <c r="N80" s="450">
        <v>0.99</v>
      </c>
      <c r="O80" s="414" t="s">
        <v>712</v>
      </c>
      <c r="Q80" s="202" t="str">
        <f t="shared" si="4"/>
        <v>Abierta</v>
      </c>
      <c r="R80" s="203">
        <f t="shared" si="5"/>
        <v>1</v>
      </c>
      <c r="S80" s="323"/>
      <c r="T80" s="323"/>
      <c r="U80" s="323"/>
      <c r="V80" s="323"/>
      <c r="W80" s="323"/>
      <c r="X80" s="323"/>
      <c r="Y80" s="323"/>
      <c r="Z80" s="323"/>
      <c r="AA80" s="323"/>
      <c r="AB80" s="323"/>
      <c r="AC80" s="323"/>
      <c r="AD80" s="323"/>
      <c r="AE80" s="323"/>
      <c r="AF80" s="204"/>
      <c r="AG80" s="204"/>
      <c r="AI80" s="205"/>
    </row>
    <row r="81" spans="1:35" s="263" customFormat="1" ht="200.1" customHeight="1" x14ac:dyDescent="0.2">
      <c r="A81" s="454" t="s">
        <v>399</v>
      </c>
      <c r="B81" s="452">
        <v>44774</v>
      </c>
      <c r="C81" s="420">
        <v>3</v>
      </c>
      <c r="D81" s="457" t="s">
        <v>692</v>
      </c>
      <c r="E81" s="454" t="s">
        <v>4</v>
      </c>
      <c r="F81" s="414" t="s">
        <v>555</v>
      </c>
      <c r="G81" s="423">
        <v>45938</v>
      </c>
      <c r="H81" s="423">
        <v>45974</v>
      </c>
      <c r="I81" s="458" t="s">
        <v>100</v>
      </c>
      <c r="J81" s="423">
        <f t="shared" si="7"/>
        <v>45974</v>
      </c>
      <c r="K81" s="459" t="s">
        <v>440</v>
      </c>
      <c r="L81" s="425" t="str">
        <f>VLOOKUP(K81,'DEPENDENCIAS-RESPONSABLES'!B:C,2,FALSE)</f>
        <v>Adriana María Taborda Zapata (Subgerente Administrativo y Financiero - E), Juan Felipe Parra Peña (Líder de Programa Contabilidad), John Bairon Restrepo Jaramillo (Líder de Programa Cartera y Gestión de Cobro), Erika Viviana Alzate Úsuga (Líder de Programa Tesorería)</v>
      </c>
      <c r="M81" s="426">
        <v>0.99</v>
      </c>
      <c r="N81" s="426">
        <v>0.99</v>
      </c>
      <c r="O81" s="414" t="s">
        <v>713</v>
      </c>
      <c r="Q81" s="202" t="str">
        <f t="shared" si="4"/>
        <v>Abierta</v>
      </c>
      <c r="R81" s="203">
        <f t="shared" si="5"/>
        <v>1</v>
      </c>
      <c r="S81" s="323"/>
      <c r="T81" s="323"/>
      <c r="U81" s="323" t="s">
        <v>140</v>
      </c>
      <c r="V81" s="323"/>
      <c r="W81" s="323"/>
      <c r="X81" s="323"/>
      <c r="Y81" s="323"/>
      <c r="Z81" s="323"/>
      <c r="AA81" s="323"/>
      <c r="AB81" s="323"/>
      <c r="AC81" s="323"/>
      <c r="AD81" s="323"/>
      <c r="AE81" s="323"/>
      <c r="AF81" s="204" t="str">
        <f>'[5]F-CF-RC-012'!K73</f>
        <v>Subgerencia Finaciera
Tesoreria 
 Contabilidad</v>
      </c>
      <c r="AG81" s="204" t="str">
        <f>'[5]F-CF-RC-012'!L73</f>
        <v>Doctora Celimira Giraldo Castaño
Ferney Dario Fernandez 
Luz Estella Castrillòn</v>
      </c>
      <c r="AI81" s="205"/>
    </row>
    <row r="82" spans="1:35" s="263" customFormat="1" ht="200.1" customHeight="1" x14ac:dyDescent="0.2">
      <c r="A82" s="454" t="s">
        <v>399</v>
      </c>
      <c r="B82" s="452">
        <v>44774</v>
      </c>
      <c r="C82" s="420">
        <v>3</v>
      </c>
      <c r="D82" s="457" t="s">
        <v>606</v>
      </c>
      <c r="E82" s="454" t="s">
        <v>4</v>
      </c>
      <c r="F82" s="414" t="s">
        <v>567</v>
      </c>
      <c r="G82" s="423">
        <v>45938</v>
      </c>
      <c r="H82" s="423">
        <v>45974</v>
      </c>
      <c r="I82" s="458" t="s">
        <v>100</v>
      </c>
      <c r="J82" s="423">
        <f t="shared" si="7"/>
        <v>45974</v>
      </c>
      <c r="K82" s="459" t="s">
        <v>440</v>
      </c>
      <c r="L82" s="425" t="str">
        <f>VLOOKUP(K82,'DEPENDENCIAS-RESPONSABLES'!B:C,2,FALSE)</f>
        <v>Adriana María Taborda Zapata (Subgerente Administrativo y Financiero - E), Juan Felipe Parra Peña (Líder de Programa Contabilidad), John Bairon Restrepo Jaramillo (Líder de Programa Cartera y Gestión de Cobro), Erika Viviana Alzate Úsuga (Líder de Programa Tesorería)</v>
      </c>
      <c r="M82" s="426">
        <v>0.99</v>
      </c>
      <c r="N82" s="426">
        <v>0.99</v>
      </c>
      <c r="O82" s="414" t="s">
        <v>714</v>
      </c>
      <c r="Q82" s="202" t="str">
        <f t="shared" si="4"/>
        <v>Abierta</v>
      </c>
      <c r="R82" s="203">
        <f t="shared" si="5"/>
        <v>1</v>
      </c>
      <c r="S82" s="323"/>
      <c r="T82" s="323"/>
      <c r="U82" s="323"/>
      <c r="V82" s="323"/>
      <c r="W82" s="323"/>
      <c r="X82" s="323"/>
      <c r="Y82" s="323"/>
      <c r="Z82" s="323"/>
      <c r="AA82" s="323"/>
      <c r="AB82" s="323"/>
      <c r="AC82" s="323"/>
      <c r="AD82" s="323"/>
      <c r="AE82" s="323"/>
      <c r="AF82" s="204"/>
      <c r="AG82" s="204"/>
      <c r="AI82" s="205"/>
    </row>
    <row r="83" spans="1:35" s="263" customFormat="1" ht="200.1" customHeight="1" x14ac:dyDescent="0.2">
      <c r="A83" s="454" t="s">
        <v>399</v>
      </c>
      <c r="B83" s="452">
        <v>44774</v>
      </c>
      <c r="C83" s="420">
        <v>4</v>
      </c>
      <c r="D83" s="457" t="s">
        <v>607</v>
      </c>
      <c r="E83" s="454" t="s">
        <v>4</v>
      </c>
      <c r="F83" s="414" t="s">
        <v>557</v>
      </c>
      <c r="G83" s="423">
        <v>45938</v>
      </c>
      <c r="H83" s="423">
        <v>45974</v>
      </c>
      <c r="I83" s="413" t="s">
        <v>101</v>
      </c>
      <c r="J83" s="423">
        <f t="shared" si="7"/>
        <v>45974</v>
      </c>
      <c r="K83" s="459" t="s">
        <v>445</v>
      </c>
      <c r="L83" s="425" t="str">
        <f>VLOOKUP(K83,'DEPENDENCIAS-RESPONSABLES'!B:C,2,FALSE)</f>
        <v>Adriana María Taborda Zapata (Subgerente Administrativo y Financiero - E), Juan Felipe Parra Peña (Líder de Programa Contabilidad), Anderson Ospina Sierra (Director Operativo Sistemas de Información), Adriana María Taborda Zapata (Directora Administrativa)</v>
      </c>
      <c r="M83" s="426">
        <v>0.99</v>
      </c>
      <c r="N83" s="426">
        <v>0.99</v>
      </c>
      <c r="O83" s="414" t="s">
        <v>717</v>
      </c>
      <c r="Q83" s="202" t="str">
        <f t="shared" si="4"/>
        <v>Abierta</v>
      </c>
      <c r="R83" s="203">
        <f t="shared" si="5"/>
        <v>1</v>
      </c>
      <c r="S83" s="323"/>
      <c r="T83" s="323"/>
      <c r="U83" s="323" t="s">
        <v>140</v>
      </c>
      <c r="V83" s="323"/>
      <c r="W83" s="323"/>
      <c r="X83" s="323"/>
      <c r="Y83" s="323"/>
      <c r="Z83" s="323"/>
      <c r="AA83" s="323"/>
      <c r="AB83" s="323"/>
      <c r="AC83" s="323"/>
      <c r="AD83" s="323"/>
      <c r="AE83" s="323"/>
      <c r="AF83" s="204" t="str">
        <f>'[5]F-CF-RC-012'!K74</f>
        <v>Subgerencia Finaciera
Contabilidad 
Bienes Muebles</v>
      </c>
      <c r="AG83" s="204" t="str">
        <f>'[5]F-CF-RC-012'!L74</f>
        <v>Doctora Celimira Giraldo Castaño
Luz Estella Castrillón
Alvaro Rivera</v>
      </c>
      <c r="AI83" s="205"/>
    </row>
    <row r="84" spans="1:35" s="263" customFormat="1" ht="200.1" customHeight="1" x14ac:dyDescent="0.2">
      <c r="A84" s="454" t="s">
        <v>399</v>
      </c>
      <c r="B84" s="452">
        <v>44774</v>
      </c>
      <c r="C84" s="420">
        <v>4</v>
      </c>
      <c r="D84" s="457" t="s">
        <v>607</v>
      </c>
      <c r="E84" s="454" t="s">
        <v>4</v>
      </c>
      <c r="F84" s="414" t="s">
        <v>558</v>
      </c>
      <c r="G84" s="423">
        <v>45938</v>
      </c>
      <c r="H84" s="423">
        <v>45974</v>
      </c>
      <c r="I84" s="413" t="s">
        <v>101</v>
      </c>
      <c r="J84" s="423">
        <f t="shared" si="7"/>
        <v>45974</v>
      </c>
      <c r="K84" s="459" t="s">
        <v>445</v>
      </c>
      <c r="L84" s="425" t="str">
        <f>VLOOKUP(K84,'DEPENDENCIAS-RESPONSABLES'!B:C,2,FALSE)</f>
        <v>Adriana María Taborda Zapata (Subgerente Administrativo y Financiero - E), Juan Felipe Parra Peña (Líder de Programa Contabilidad), Anderson Ospina Sierra (Director Operativo Sistemas de Información), Adriana María Taborda Zapata (Directora Administrativa)</v>
      </c>
      <c r="M84" s="426">
        <v>0.99</v>
      </c>
      <c r="N84" s="426">
        <v>0.99</v>
      </c>
      <c r="O84" s="414" t="s">
        <v>715</v>
      </c>
      <c r="Q84" s="202" t="str">
        <f t="shared" si="4"/>
        <v>Abierta</v>
      </c>
      <c r="R84" s="203">
        <f t="shared" si="5"/>
        <v>1</v>
      </c>
      <c r="S84" s="323"/>
      <c r="T84" s="323"/>
      <c r="U84" s="323"/>
      <c r="V84" s="323"/>
      <c r="W84" s="323"/>
      <c r="X84" s="323"/>
      <c r="Y84" s="323"/>
      <c r="Z84" s="323"/>
      <c r="AA84" s="323"/>
      <c r="AB84" s="323"/>
      <c r="AC84" s="323"/>
      <c r="AD84" s="323"/>
      <c r="AE84" s="323"/>
      <c r="AF84" s="204"/>
      <c r="AG84" s="204"/>
      <c r="AI84" s="205"/>
    </row>
    <row r="85" spans="1:35" s="263" customFormat="1" ht="200.1" customHeight="1" x14ac:dyDescent="0.2">
      <c r="A85" s="454" t="s">
        <v>399</v>
      </c>
      <c r="B85" s="452">
        <v>44774</v>
      </c>
      <c r="C85" s="420">
        <v>4</v>
      </c>
      <c r="D85" s="457" t="s">
        <v>607</v>
      </c>
      <c r="E85" s="454" t="s">
        <v>4</v>
      </c>
      <c r="F85" s="414" t="s">
        <v>568</v>
      </c>
      <c r="G85" s="423">
        <v>45938</v>
      </c>
      <c r="H85" s="423">
        <v>45974</v>
      </c>
      <c r="I85" s="413" t="s">
        <v>101</v>
      </c>
      <c r="J85" s="423">
        <f t="shared" si="7"/>
        <v>45974</v>
      </c>
      <c r="K85" s="459" t="s">
        <v>445</v>
      </c>
      <c r="L85" s="425" t="str">
        <f>VLOOKUP(K85,'DEPENDENCIAS-RESPONSABLES'!B:C,2,FALSE)</f>
        <v>Adriana María Taborda Zapata (Subgerente Administrativo y Financiero - E), Juan Felipe Parra Peña (Líder de Programa Contabilidad), Anderson Ospina Sierra (Director Operativo Sistemas de Información), Adriana María Taborda Zapata (Directora Administrativa)</v>
      </c>
      <c r="M85" s="426">
        <v>0.99</v>
      </c>
      <c r="N85" s="426">
        <v>0.99</v>
      </c>
      <c r="O85" s="414" t="s">
        <v>716</v>
      </c>
      <c r="Q85" s="202" t="str">
        <f t="shared" si="4"/>
        <v>Abierta</v>
      </c>
      <c r="R85" s="203">
        <f t="shared" si="5"/>
        <v>1</v>
      </c>
      <c r="S85" s="323"/>
      <c r="T85" s="323"/>
      <c r="U85" s="323"/>
      <c r="V85" s="323"/>
      <c r="W85" s="323"/>
      <c r="X85" s="323"/>
      <c r="Y85" s="323"/>
      <c r="Z85" s="323"/>
      <c r="AA85" s="323"/>
      <c r="AB85" s="323"/>
      <c r="AC85" s="323"/>
      <c r="AD85" s="323"/>
      <c r="AE85" s="323"/>
      <c r="AF85" s="204"/>
      <c r="AG85" s="204"/>
      <c r="AI85" s="205"/>
    </row>
    <row r="86" spans="1:35" s="263" customFormat="1" ht="200.1" customHeight="1" x14ac:dyDescent="0.2">
      <c r="A86" s="454" t="s">
        <v>399</v>
      </c>
      <c r="B86" s="452">
        <v>44774</v>
      </c>
      <c r="C86" s="420">
        <v>5</v>
      </c>
      <c r="D86" s="457" t="s">
        <v>608</v>
      </c>
      <c r="E86" s="454" t="s">
        <v>4</v>
      </c>
      <c r="F86" s="414" t="s">
        <v>557</v>
      </c>
      <c r="G86" s="423">
        <v>45938</v>
      </c>
      <c r="H86" s="423">
        <v>45974</v>
      </c>
      <c r="I86" s="413" t="s">
        <v>101</v>
      </c>
      <c r="J86" s="423">
        <f t="shared" si="7"/>
        <v>45974</v>
      </c>
      <c r="K86" s="459" t="s">
        <v>445</v>
      </c>
      <c r="L86" s="425" t="str">
        <f>VLOOKUP(K86,'DEPENDENCIAS-RESPONSABLES'!B:C,2,FALSE)</f>
        <v>Adriana María Taborda Zapata (Subgerente Administrativo y Financiero - E), Juan Felipe Parra Peña (Líder de Programa Contabilidad), Anderson Ospina Sierra (Director Operativo Sistemas de Información), Adriana María Taborda Zapata (Directora Administrativa)</v>
      </c>
      <c r="M86" s="426">
        <v>0.99</v>
      </c>
      <c r="N86" s="426">
        <v>0.99</v>
      </c>
      <c r="O86" s="414" t="s">
        <v>718</v>
      </c>
      <c r="Q86" s="202" t="str">
        <f t="shared" si="4"/>
        <v>Abierta</v>
      </c>
      <c r="R86" s="203">
        <f t="shared" si="5"/>
        <v>1</v>
      </c>
      <c r="S86" s="323"/>
      <c r="T86" s="323"/>
      <c r="U86" s="323" t="s">
        <v>140</v>
      </c>
      <c r="V86" s="323"/>
      <c r="W86" s="323"/>
      <c r="X86" s="323"/>
      <c r="Y86" s="323"/>
      <c r="Z86" s="323"/>
      <c r="AA86" s="323"/>
      <c r="AB86" s="323"/>
      <c r="AC86" s="323"/>
      <c r="AD86" s="323"/>
      <c r="AE86" s="323"/>
      <c r="AF86" s="204" t="str">
        <f>'[5]F-CF-RC-012'!K75</f>
        <v>Subgerencia Finaciera
Contabilidad 
Bienes Muebles</v>
      </c>
      <c r="AG86" s="204" t="str">
        <f>'[5]F-CF-RC-012'!L75</f>
        <v>Doctora Celimira Giraldo Castaño
Luz Estella Castrillón
Alvaro Rivera</v>
      </c>
      <c r="AI86" s="205"/>
    </row>
    <row r="87" spans="1:35" s="263" customFormat="1" ht="200.1" customHeight="1" x14ac:dyDescent="0.2">
      <c r="A87" s="454" t="s">
        <v>399</v>
      </c>
      <c r="B87" s="452">
        <v>44774</v>
      </c>
      <c r="C87" s="420">
        <v>5</v>
      </c>
      <c r="D87" s="457" t="s">
        <v>608</v>
      </c>
      <c r="E87" s="454" t="s">
        <v>4</v>
      </c>
      <c r="F87" s="414" t="s">
        <v>558</v>
      </c>
      <c r="G87" s="423">
        <v>45938</v>
      </c>
      <c r="H87" s="423">
        <v>45974</v>
      </c>
      <c r="I87" s="413" t="s">
        <v>101</v>
      </c>
      <c r="J87" s="423">
        <f t="shared" si="7"/>
        <v>45974</v>
      </c>
      <c r="K87" s="459" t="s">
        <v>445</v>
      </c>
      <c r="L87" s="425" t="str">
        <f>VLOOKUP(K87,'DEPENDENCIAS-RESPONSABLES'!B:C,2,FALSE)</f>
        <v>Adriana María Taborda Zapata (Subgerente Administrativo y Financiero - E), Juan Felipe Parra Peña (Líder de Programa Contabilidad), Anderson Ospina Sierra (Director Operativo Sistemas de Información), Adriana María Taborda Zapata (Directora Administrativa)</v>
      </c>
      <c r="M87" s="426">
        <v>0.99</v>
      </c>
      <c r="N87" s="426">
        <v>0.99</v>
      </c>
      <c r="O87" s="414" t="s">
        <v>719</v>
      </c>
      <c r="Q87" s="202" t="str">
        <f t="shared" si="4"/>
        <v>Abierta</v>
      </c>
      <c r="R87" s="203">
        <f t="shared" si="5"/>
        <v>1</v>
      </c>
      <c r="S87" s="323"/>
      <c r="T87" s="323"/>
      <c r="U87" s="323"/>
      <c r="V87" s="323"/>
      <c r="W87" s="323"/>
      <c r="X87" s="323"/>
      <c r="Y87" s="323"/>
      <c r="Z87" s="323"/>
      <c r="AA87" s="323"/>
      <c r="AB87" s="323"/>
      <c r="AC87" s="323"/>
      <c r="AD87" s="323"/>
      <c r="AE87" s="323"/>
      <c r="AF87" s="204"/>
      <c r="AG87" s="204"/>
      <c r="AI87" s="205"/>
    </row>
    <row r="88" spans="1:35" s="263" customFormat="1" ht="200.1" customHeight="1" x14ac:dyDescent="0.2">
      <c r="A88" s="454" t="s">
        <v>399</v>
      </c>
      <c r="B88" s="452">
        <v>44774</v>
      </c>
      <c r="C88" s="420">
        <v>5</v>
      </c>
      <c r="D88" s="457" t="s">
        <v>608</v>
      </c>
      <c r="E88" s="454" t="s">
        <v>4</v>
      </c>
      <c r="F88" s="414" t="s">
        <v>568</v>
      </c>
      <c r="G88" s="423">
        <v>45938</v>
      </c>
      <c r="H88" s="423">
        <v>45974</v>
      </c>
      <c r="I88" s="413" t="s">
        <v>101</v>
      </c>
      <c r="J88" s="423">
        <f t="shared" si="7"/>
        <v>45974</v>
      </c>
      <c r="K88" s="459" t="s">
        <v>445</v>
      </c>
      <c r="L88" s="425" t="str">
        <f>VLOOKUP(K88,'DEPENDENCIAS-RESPONSABLES'!B:C,2,FALSE)</f>
        <v>Adriana María Taborda Zapata (Subgerente Administrativo y Financiero - E), Juan Felipe Parra Peña (Líder de Programa Contabilidad), Anderson Ospina Sierra (Director Operativo Sistemas de Información), Adriana María Taborda Zapata (Directora Administrativa)</v>
      </c>
      <c r="M88" s="426">
        <v>0.99</v>
      </c>
      <c r="N88" s="426">
        <v>0.99</v>
      </c>
      <c r="O88" s="414" t="s">
        <v>720</v>
      </c>
      <c r="Q88" s="202" t="str">
        <f t="shared" si="4"/>
        <v>Abierta</v>
      </c>
      <c r="R88" s="203">
        <f t="shared" si="5"/>
        <v>1</v>
      </c>
      <c r="S88" s="323"/>
      <c r="T88" s="323"/>
      <c r="U88" s="323"/>
      <c r="V88" s="323"/>
      <c r="W88" s="323"/>
      <c r="X88" s="323"/>
      <c r="Y88" s="323"/>
      <c r="Z88" s="323"/>
      <c r="AA88" s="323"/>
      <c r="AB88" s="323"/>
      <c r="AC88" s="323"/>
      <c r="AD88" s="323"/>
      <c r="AE88" s="323"/>
      <c r="AF88" s="204"/>
      <c r="AG88" s="204"/>
      <c r="AI88" s="205"/>
    </row>
    <row r="89" spans="1:35" s="263" customFormat="1" ht="200.1" customHeight="1" x14ac:dyDescent="0.2">
      <c r="A89" s="454" t="s">
        <v>399</v>
      </c>
      <c r="B89" s="452">
        <v>44774</v>
      </c>
      <c r="C89" s="420">
        <v>6</v>
      </c>
      <c r="D89" s="421" t="s">
        <v>609</v>
      </c>
      <c r="E89" s="454" t="s">
        <v>4</v>
      </c>
      <c r="F89" s="414" t="s">
        <v>555</v>
      </c>
      <c r="G89" s="423">
        <v>45938</v>
      </c>
      <c r="H89" s="423">
        <v>45956</v>
      </c>
      <c r="I89" s="413" t="s">
        <v>543</v>
      </c>
      <c r="J89" s="423">
        <f t="shared" ref="J89:J90" si="8">+H89</f>
        <v>45956</v>
      </c>
      <c r="K89" s="459" t="s">
        <v>203</v>
      </c>
      <c r="L89" s="425" t="str">
        <f>VLOOKUP(K89,'DEPENDENCIAS-RESPONSABLES'!B:C,2,FALSE)</f>
        <v>Adriana María Taborda Zapata (Subgerente Administrativo y Financiero - E), Juan Felipe Parra Peña (Líder de Programa Contabilidad)</v>
      </c>
      <c r="M89" s="426">
        <v>0.99</v>
      </c>
      <c r="N89" s="426">
        <v>0.99</v>
      </c>
      <c r="O89" s="414" t="s">
        <v>722</v>
      </c>
      <c r="Q89" s="202" t="str">
        <f t="shared" si="4"/>
        <v>Abierta</v>
      </c>
      <c r="R89" s="203">
        <f t="shared" si="5"/>
        <v>1</v>
      </c>
      <c r="S89" s="323"/>
      <c r="T89" s="323"/>
      <c r="U89" s="323" t="s">
        <v>140</v>
      </c>
      <c r="V89" s="323"/>
      <c r="W89" s="323"/>
      <c r="X89" s="323"/>
      <c r="Y89" s="323"/>
      <c r="Z89" s="323"/>
      <c r="AA89" s="323"/>
      <c r="AB89" s="323"/>
      <c r="AC89" s="323"/>
      <c r="AD89" s="323"/>
      <c r="AE89" s="323"/>
      <c r="AF89" s="204" t="str">
        <f>'[5]F-CF-RC-012'!K76</f>
        <v>Subgerencia Finaciera
Contabilidad-
Presupuestos</v>
      </c>
      <c r="AG89" s="204" t="str">
        <f>'[5]F-CF-RC-012'!L76</f>
        <v>Doctora Celimira Giraldo Castaño
Luz Stella Castrillon- 
Isabel Velez</v>
      </c>
      <c r="AI89" s="205"/>
    </row>
    <row r="90" spans="1:35" s="263" customFormat="1" ht="200.1" customHeight="1" x14ac:dyDescent="0.2">
      <c r="A90" s="454" t="s">
        <v>399</v>
      </c>
      <c r="B90" s="452">
        <v>44774</v>
      </c>
      <c r="C90" s="420">
        <v>6</v>
      </c>
      <c r="D90" s="421" t="s">
        <v>609</v>
      </c>
      <c r="E90" s="454" t="s">
        <v>4</v>
      </c>
      <c r="F90" s="414" t="s">
        <v>567</v>
      </c>
      <c r="G90" s="423">
        <v>45938</v>
      </c>
      <c r="H90" s="423">
        <v>45956</v>
      </c>
      <c r="I90" s="413" t="s">
        <v>543</v>
      </c>
      <c r="J90" s="423">
        <f t="shared" si="8"/>
        <v>45956</v>
      </c>
      <c r="K90" s="459" t="s">
        <v>203</v>
      </c>
      <c r="L90" s="425" t="str">
        <f>VLOOKUP(K90,'DEPENDENCIAS-RESPONSABLES'!B:C,2,FALSE)</f>
        <v>Adriana María Taborda Zapata (Subgerente Administrativo y Financiero - E), Juan Felipe Parra Peña (Líder de Programa Contabilidad)</v>
      </c>
      <c r="M90" s="426">
        <v>0.99</v>
      </c>
      <c r="N90" s="426">
        <v>0.99</v>
      </c>
      <c r="O90" s="414" t="s">
        <v>721</v>
      </c>
      <c r="Q90" s="202" t="str">
        <f t="shared" si="4"/>
        <v>Abierta</v>
      </c>
      <c r="R90" s="203">
        <f t="shared" si="5"/>
        <v>1</v>
      </c>
      <c r="S90" s="323"/>
      <c r="T90" s="323"/>
      <c r="U90" s="323"/>
      <c r="V90" s="323"/>
      <c r="W90" s="323"/>
      <c r="X90" s="323"/>
      <c r="Y90" s="323"/>
      <c r="Z90" s="323"/>
      <c r="AA90" s="323"/>
      <c r="AB90" s="323"/>
      <c r="AC90" s="323"/>
      <c r="AD90" s="323"/>
      <c r="AE90" s="323"/>
      <c r="AF90" s="204"/>
      <c r="AG90" s="204"/>
      <c r="AI90" s="205"/>
    </row>
    <row r="91" spans="1:35" s="263" customFormat="1" ht="200.1" customHeight="1" x14ac:dyDescent="0.2">
      <c r="A91" s="454" t="s">
        <v>399</v>
      </c>
      <c r="B91" s="452">
        <v>44774</v>
      </c>
      <c r="C91" s="420">
        <v>7</v>
      </c>
      <c r="D91" s="457" t="s">
        <v>693</v>
      </c>
      <c r="E91" s="454" t="s">
        <v>4</v>
      </c>
      <c r="F91" s="415" t="s">
        <v>563</v>
      </c>
      <c r="G91" s="423">
        <v>45938</v>
      </c>
      <c r="H91" s="423">
        <v>45974</v>
      </c>
      <c r="I91" s="413" t="s">
        <v>102</v>
      </c>
      <c r="J91" s="423">
        <f t="shared" ref="J91" si="9">+H91</f>
        <v>45974</v>
      </c>
      <c r="K91" s="424" t="s">
        <v>140</v>
      </c>
      <c r="L91" s="425" t="str">
        <f>VLOOKUP(K91,'DEPENDENCIAS-RESPONSABLES'!B:C,2,FALSE)</f>
        <v>Adriana María Taborda Zapata (Subgerente Administrativo y Financiero - E)</v>
      </c>
      <c r="M91" s="426">
        <v>0.99</v>
      </c>
      <c r="N91" s="426">
        <v>0.99</v>
      </c>
      <c r="O91" s="414" t="s">
        <v>723</v>
      </c>
      <c r="Q91" s="202" t="str">
        <f t="shared" si="4"/>
        <v>Abierta</v>
      </c>
      <c r="R91" s="203">
        <f t="shared" si="5"/>
        <v>1</v>
      </c>
      <c r="S91" s="323"/>
      <c r="T91" s="323"/>
      <c r="U91" s="323" t="s">
        <v>140</v>
      </c>
      <c r="V91" s="323"/>
      <c r="W91" s="323"/>
      <c r="X91" s="323"/>
      <c r="Y91" s="323" t="s">
        <v>173</v>
      </c>
      <c r="Z91" s="323"/>
      <c r="AA91" s="323"/>
      <c r="AB91" s="323"/>
      <c r="AC91" s="323"/>
      <c r="AD91" s="323"/>
      <c r="AE91" s="323"/>
      <c r="AF91" s="204" t="str">
        <f>'[5]F-CF-RC-012'!K77</f>
        <v xml:space="preserve">Sub Gerencia Administrativa y Financiera - 
Facturación - Costos - 
Dirección de Venta de Servicios </v>
      </c>
      <c r="AG91" s="204" t="str">
        <f>'[5]F-CF-RC-012'!L77</f>
        <v>Doctora Celimira Giraldo Castaño
Leticia Alvarez
Erika Alzate
Juan Carlos Tamayo</v>
      </c>
      <c r="AI91" s="205"/>
    </row>
    <row r="92" spans="1:35" s="263" customFormat="1" ht="47.25" hidden="1" customHeight="1" x14ac:dyDescent="0.2">
      <c r="A92" s="454" t="s">
        <v>399</v>
      </c>
      <c r="B92" s="452">
        <v>44774</v>
      </c>
      <c r="C92" s="420">
        <v>8</v>
      </c>
      <c r="D92" s="421" t="s">
        <v>610</v>
      </c>
      <c r="E92" s="454" t="s">
        <v>4</v>
      </c>
      <c r="F92" s="442" t="s">
        <v>103</v>
      </c>
      <c r="G92" s="455">
        <v>44805</v>
      </c>
      <c r="H92" s="455">
        <v>44805</v>
      </c>
      <c r="I92" s="413" t="s">
        <v>104</v>
      </c>
      <c r="J92" s="423">
        <v>44805</v>
      </c>
      <c r="K92" s="424" t="s">
        <v>60</v>
      </c>
      <c r="L92" s="425" t="str">
        <f>VLOOKUP(K92,'DEPENDENCIAS-RESPONSABLES'!B:C,2,FALSE)</f>
        <v>Adriana María Taborda Zapata (Directora Administrativa)</v>
      </c>
      <c r="M92" s="426">
        <v>1</v>
      </c>
      <c r="N92" s="426">
        <v>1</v>
      </c>
      <c r="O92" s="456" t="s">
        <v>611</v>
      </c>
      <c r="Q92" s="202" t="str">
        <f t="shared" si="4"/>
        <v>Cerrada</v>
      </c>
      <c r="R92" s="203">
        <f t="shared" si="5"/>
        <v>1</v>
      </c>
      <c r="S92" s="323"/>
      <c r="T92" s="323"/>
      <c r="U92" s="323"/>
      <c r="V92" s="323"/>
      <c r="W92" s="323" t="s">
        <v>60</v>
      </c>
      <c r="X92" s="323"/>
      <c r="Y92" s="323"/>
      <c r="Z92" s="323"/>
      <c r="AA92" s="323"/>
      <c r="AB92" s="323"/>
      <c r="AC92" s="323"/>
      <c r="AD92" s="323"/>
      <c r="AE92" s="323"/>
      <c r="AF92" s="204" t="str">
        <f>'[5]F-CF-RC-012'!K78</f>
        <v>Dirección Administrativa</v>
      </c>
      <c r="AG92" s="204" t="str">
        <f>'[5]F-CF-RC-012'!L78</f>
        <v>Jhon Byron Restrepo Jaramillo</v>
      </c>
      <c r="AI92" s="205"/>
    </row>
    <row r="93" spans="1:35" s="263" customFormat="1" ht="54.75" hidden="1" customHeight="1" x14ac:dyDescent="0.2">
      <c r="A93" s="454" t="s">
        <v>399</v>
      </c>
      <c r="B93" s="452">
        <v>44774</v>
      </c>
      <c r="C93" s="420">
        <v>9</v>
      </c>
      <c r="D93" s="457" t="s">
        <v>612</v>
      </c>
      <c r="E93" s="454" t="s">
        <v>4</v>
      </c>
      <c r="F93" s="442" t="s">
        <v>105</v>
      </c>
      <c r="G93" s="455">
        <v>44805</v>
      </c>
      <c r="H93" s="455">
        <v>44972</v>
      </c>
      <c r="I93" s="413" t="s">
        <v>106</v>
      </c>
      <c r="J93" s="423">
        <v>44972</v>
      </c>
      <c r="K93" s="424" t="s">
        <v>175</v>
      </c>
      <c r="L93" s="425" t="str">
        <f>VLOOKUP(K93,'DEPENDENCIAS-RESPONSABLES'!B:C,2,FALSE)</f>
        <v>Henry Darío Muñoz Montoya (Jefe Oficina de Control Interno y Evaluación)</v>
      </c>
      <c r="M93" s="426">
        <v>1</v>
      </c>
      <c r="N93" s="426">
        <v>1</v>
      </c>
      <c r="O93" s="460" t="s">
        <v>613</v>
      </c>
      <c r="Q93" s="202" t="str">
        <f t="shared" si="4"/>
        <v>Cerrada</v>
      </c>
      <c r="R93" s="203">
        <f t="shared" si="5"/>
        <v>1</v>
      </c>
      <c r="S93" s="323"/>
      <c r="T93" s="323"/>
      <c r="U93" s="323"/>
      <c r="V93" s="323"/>
      <c r="W93" s="323"/>
      <c r="X93" s="323"/>
      <c r="Y93" s="323"/>
      <c r="Z93" s="323"/>
      <c r="AA93" s="323"/>
      <c r="AB93" s="323"/>
      <c r="AC93" s="323" t="s">
        <v>175</v>
      </c>
      <c r="AD93" s="323"/>
      <c r="AE93" s="323"/>
      <c r="AF93" s="204" t="str">
        <f>'[5]F-CF-RC-012'!K79</f>
        <v>Oficina de Control Interno y Evaluacion</v>
      </c>
      <c r="AG93" s="204" t="str">
        <f>'[5]F-CF-RC-012'!L79</f>
        <v>Gloria Patricia Isaza Orduz</v>
      </c>
      <c r="AI93" s="205"/>
    </row>
    <row r="94" spans="1:35" s="263" customFormat="1" ht="48.75" hidden="1" customHeight="1" x14ac:dyDescent="0.2">
      <c r="A94" s="454" t="s">
        <v>399</v>
      </c>
      <c r="B94" s="452">
        <v>44774</v>
      </c>
      <c r="C94" s="420">
        <v>10</v>
      </c>
      <c r="D94" s="461" t="s">
        <v>614</v>
      </c>
      <c r="E94" s="454" t="s">
        <v>4</v>
      </c>
      <c r="F94" s="413" t="s">
        <v>107</v>
      </c>
      <c r="G94" s="455">
        <v>44805</v>
      </c>
      <c r="H94" s="455">
        <v>44926</v>
      </c>
      <c r="I94" s="413" t="s">
        <v>108</v>
      </c>
      <c r="J94" s="423">
        <v>44834</v>
      </c>
      <c r="K94" s="454" t="s">
        <v>215</v>
      </c>
      <c r="L94" s="429" t="str">
        <f>VLOOKUP(K94,'DEPENDENCIAS-RESPONSABLES'!B:C,2,FALSE)</f>
        <v>Adriana María Taborda Zapata (Subgerente Administrativo y Financiero - E) Erika Viviana Alzate Úsuga (Líder de Programa Tesorería), Juan Felipe Parra Peña (Líder de Programa Contabilidad)</v>
      </c>
      <c r="M94" s="426">
        <v>1</v>
      </c>
      <c r="N94" s="426">
        <v>1</v>
      </c>
      <c r="O94" s="460" t="s">
        <v>615</v>
      </c>
      <c r="Q94" s="202" t="str">
        <f t="shared" si="4"/>
        <v>Cerrada</v>
      </c>
      <c r="R94" s="203">
        <f t="shared" si="5"/>
        <v>1</v>
      </c>
      <c r="S94" s="323"/>
      <c r="T94" s="323"/>
      <c r="U94" s="323" t="s">
        <v>140</v>
      </c>
      <c r="V94" s="323"/>
      <c r="W94" s="323"/>
      <c r="X94" s="323"/>
      <c r="Y94" s="323"/>
      <c r="Z94" s="323"/>
      <c r="AA94" s="323"/>
      <c r="AB94" s="323"/>
      <c r="AC94" s="323"/>
      <c r="AD94" s="323"/>
      <c r="AE94" s="323"/>
      <c r="AF94" s="204" t="str">
        <f>'[5]F-CF-RC-012'!K80</f>
        <v xml:space="preserve">Presupuesto
Contabilidad
Tesoreria
</v>
      </c>
      <c r="AG94" s="204" t="str">
        <f>'[5]F-CF-RC-012'!L80</f>
        <v>Isabel Velez
Luz Estella Castrillon
Ferney Dario Fernandez</v>
      </c>
      <c r="AI94" s="205"/>
    </row>
    <row r="95" spans="1:35" s="263" customFormat="1" ht="41.25" hidden="1" customHeight="1" x14ac:dyDescent="0.2">
      <c r="A95" s="462" t="s">
        <v>452</v>
      </c>
      <c r="B95" s="452">
        <v>44908</v>
      </c>
      <c r="C95" s="463">
        <v>1</v>
      </c>
      <c r="D95" s="421" t="s">
        <v>616</v>
      </c>
      <c r="E95" s="422" t="s">
        <v>4</v>
      </c>
      <c r="F95" s="413" t="s">
        <v>109</v>
      </c>
      <c r="G95" s="464">
        <v>44927</v>
      </c>
      <c r="H95" s="464">
        <v>45291</v>
      </c>
      <c r="I95" s="413" t="s">
        <v>110</v>
      </c>
      <c r="J95" s="423">
        <v>45291</v>
      </c>
      <c r="K95" s="424" t="s">
        <v>60</v>
      </c>
      <c r="L95" s="425" t="str">
        <f>VLOOKUP(K95,'DEPENDENCIAS-RESPONSABLES'!B:C,2,FALSE)</f>
        <v>Adriana María Taborda Zapata (Directora Administrativa)</v>
      </c>
      <c r="M95" s="426">
        <v>1</v>
      </c>
      <c r="N95" s="426">
        <v>1</v>
      </c>
      <c r="O95" s="414" t="s">
        <v>617</v>
      </c>
      <c r="Q95" s="202" t="str">
        <f t="shared" si="4"/>
        <v>Cerrada</v>
      </c>
      <c r="R95" s="203">
        <f t="shared" si="5"/>
        <v>1</v>
      </c>
      <c r="S95" s="323"/>
      <c r="T95" s="323"/>
      <c r="U95" s="323"/>
      <c r="V95" s="323"/>
      <c r="W95" s="323" t="s">
        <v>60</v>
      </c>
      <c r="X95" s="323"/>
      <c r="Y95" s="323"/>
      <c r="Z95" s="323"/>
      <c r="AA95" s="323"/>
      <c r="AB95" s="323"/>
      <c r="AC95" s="323"/>
      <c r="AD95" s="323"/>
      <c r="AE95" s="323"/>
      <c r="AF95" s="204" t="str">
        <f>'[5]F-CF-RC-012'!K81</f>
        <v>Direccion Administrativa</v>
      </c>
      <c r="AG95" s="204" t="str">
        <f>'[5]F-CF-RC-012'!L81</f>
        <v>Victor Alfonso Alvarez Vergara</v>
      </c>
      <c r="AI95" s="205"/>
    </row>
    <row r="96" spans="1:35" s="263" customFormat="1" ht="63.75" hidden="1" customHeight="1" x14ac:dyDescent="0.2">
      <c r="A96" s="420" t="s">
        <v>452</v>
      </c>
      <c r="B96" s="452">
        <v>44908</v>
      </c>
      <c r="C96" s="463">
        <v>2</v>
      </c>
      <c r="D96" s="457" t="s">
        <v>618</v>
      </c>
      <c r="E96" s="422" t="s">
        <v>4</v>
      </c>
      <c r="F96" s="413" t="s">
        <v>111</v>
      </c>
      <c r="G96" s="464">
        <v>44896</v>
      </c>
      <c r="H96" s="464">
        <v>44926</v>
      </c>
      <c r="I96" s="413" t="s">
        <v>112</v>
      </c>
      <c r="J96" s="423">
        <v>44926</v>
      </c>
      <c r="K96" s="424" t="s">
        <v>166</v>
      </c>
      <c r="L96" s="425" t="str">
        <f>VLOOKUP(K96,'DEPENDENCIAS-RESPONSABLES'!B:C,2,FALSE)</f>
        <v>Esperanza Peñaranda Pineda (Directora Operativa de Contratación)</v>
      </c>
      <c r="M96" s="450">
        <v>1</v>
      </c>
      <c r="N96" s="450">
        <v>1</v>
      </c>
      <c r="O96" s="414" t="s">
        <v>619</v>
      </c>
      <c r="Q96" s="202" t="str">
        <f t="shared" si="4"/>
        <v>Cerrada</v>
      </c>
      <c r="R96" s="203">
        <f t="shared" si="5"/>
        <v>1</v>
      </c>
      <c r="S96" s="323"/>
      <c r="T96" s="323"/>
      <c r="U96" s="323"/>
      <c r="V96" s="323" t="s">
        <v>166</v>
      </c>
      <c r="W96" s="323"/>
      <c r="X96" s="323"/>
      <c r="Y96" s="323"/>
      <c r="Z96" s="323"/>
      <c r="AA96" s="323"/>
      <c r="AB96" s="323"/>
      <c r="AC96" s="323"/>
      <c r="AD96" s="323"/>
      <c r="AE96" s="323"/>
      <c r="AF96" s="204" t="str">
        <f>'[5]F-CF-RC-012'!K82</f>
        <v>Subgerencia Red de Servicios, Direccion Administrativa y Profesional de Farmacia</v>
      </c>
      <c r="AG96" s="204" t="str">
        <f>'[5]F-CF-RC-012'!L82</f>
        <v>Gustavo Espinoza, Victor Alfonso Alvarez Vergara y Jhonatan Marin</v>
      </c>
      <c r="AI96" s="205"/>
    </row>
    <row r="97" spans="1:35" s="263" customFormat="1" ht="71.25" hidden="1" customHeight="1" x14ac:dyDescent="0.2">
      <c r="A97" s="420" t="s">
        <v>452</v>
      </c>
      <c r="B97" s="452">
        <v>44908</v>
      </c>
      <c r="C97" s="463">
        <v>3</v>
      </c>
      <c r="D97" s="421" t="s">
        <v>620</v>
      </c>
      <c r="E97" s="422" t="s">
        <v>4</v>
      </c>
      <c r="F97" s="413" t="s">
        <v>113</v>
      </c>
      <c r="G97" s="464">
        <v>44927</v>
      </c>
      <c r="H97" s="464">
        <v>45291</v>
      </c>
      <c r="I97" s="413" t="s">
        <v>114</v>
      </c>
      <c r="J97" s="423">
        <v>44926</v>
      </c>
      <c r="K97" s="424" t="s">
        <v>60</v>
      </c>
      <c r="L97" s="425" t="str">
        <f>VLOOKUP(K97,'DEPENDENCIAS-RESPONSABLES'!B:C,2,FALSE)</f>
        <v>Adriana María Taborda Zapata (Directora Administrativa)</v>
      </c>
      <c r="M97" s="450">
        <v>1</v>
      </c>
      <c r="N97" s="450">
        <v>1</v>
      </c>
      <c r="O97" s="414" t="s">
        <v>621</v>
      </c>
      <c r="Q97" s="202" t="str">
        <f t="shared" si="4"/>
        <v>Cerrada</v>
      </c>
      <c r="R97" s="203">
        <f t="shared" si="5"/>
        <v>1</v>
      </c>
      <c r="S97" s="323"/>
      <c r="T97" s="323"/>
      <c r="U97" s="323"/>
      <c r="V97" s="323"/>
      <c r="W97" s="323" t="s">
        <v>60</v>
      </c>
      <c r="X97" s="323"/>
      <c r="Y97" s="323"/>
      <c r="Z97" s="323"/>
      <c r="AA97" s="323"/>
      <c r="AB97" s="323"/>
      <c r="AC97" s="323"/>
      <c r="AD97" s="323"/>
      <c r="AE97" s="323"/>
      <c r="AF97" s="204" t="str">
        <f>'[5]F-CF-RC-012'!K83</f>
        <v>Subgerencia Red de Servicios, Direccion Administrativa y Profesional de Farmacia</v>
      </c>
      <c r="AG97" s="204" t="str">
        <f>'[5]F-CF-RC-012'!L83</f>
        <v>Gustavo Espinoza, Victro Alfonso Alvarez Vergara y Jhonatan Marin</v>
      </c>
      <c r="AI97" s="205"/>
    </row>
    <row r="98" spans="1:35" s="263" customFormat="1" ht="60" hidden="1" customHeight="1" x14ac:dyDescent="0.2">
      <c r="A98" s="420" t="s">
        <v>452</v>
      </c>
      <c r="B98" s="452">
        <v>44908</v>
      </c>
      <c r="C98" s="463">
        <v>4</v>
      </c>
      <c r="D98" s="421" t="s">
        <v>622</v>
      </c>
      <c r="E98" s="422" t="s">
        <v>4</v>
      </c>
      <c r="F98" s="413" t="s">
        <v>115</v>
      </c>
      <c r="G98" s="464">
        <v>44927</v>
      </c>
      <c r="H98" s="464">
        <v>45291</v>
      </c>
      <c r="I98" s="413" t="s">
        <v>116</v>
      </c>
      <c r="J98" s="423">
        <v>45291</v>
      </c>
      <c r="K98" s="424" t="s">
        <v>204</v>
      </c>
      <c r="L98" s="425" t="str">
        <f>VLOOKUP(K98,'DEPENDENCIAS-RESPONSABLES'!B:C,2,FALSE)</f>
        <v>Adriana María Taborda Zapata (Subgerente Administrativo y Financiero - E), Martha Isabel Vélez Gallego (Profesional Universitario Presupuesto)</v>
      </c>
      <c r="M98" s="426">
        <v>1</v>
      </c>
      <c r="N98" s="426">
        <v>1</v>
      </c>
      <c r="O98" s="414" t="s">
        <v>623</v>
      </c>
      <c r="Q98" s="202" t="str">
        <f t="shared" si="4"/>
        <v>Cerrada</v>
      </c>
      <c r="R98" s="203">
        <f t="shared" si="5"/>
        <v>1</v>
      </c>
      <c r="S98" s="323"/>
      <c r="T98" s="323"/>
      <c r="U98" s="323" t="s">
        <v>140</v>
      </c>
      <c r="V98" s="323" t="s">
        <v>166</v>
      </c>
      <c r="W98" s="323"/>
      <c r="X98" s="323"/>
      <c r="Y98" s="323"/>
      <c r="Z98" s="323"/>
      <c r="AA98" s="323"/>
      <c r="AB98" s="323"/>
      <c r="AC98" s="323"/>
      <c r="AD98" s="323"/>
      <c r="AE98" s="323"/>
      <c r="AF98" s="204" t="str">
        <f>'[5]F-CF-RC-012'!K84</f>
        <v>Subgerencia Administrativa y Financiera y Direccion Operativa de Contratacion</v>
      </c>
      <c r="AG98" s="204" t="str">
        <f>'[5]F-CF-RC-012'!L84</f>
        <v>Victor Alfonso Alvarez Vergara, Catalina Jaramillo</v>
      </c>
      <c r="AI98" s="205"/>
    </row>
    <row r="99" spans="1:35" s="263" customFormat="1" ht="58.5" hidden="1" customHeight="1" x14ac:dyDescent="0.2">
      <c r="A99" s="420" t="s">
        <v>452</v>
      </c>
      <c r="B99" s="452">
        <v>44908</v>
      </c>
      <c r="C99" s="463">
        <v>5</v>
      </c>
      <c r="D99" s="421" t="s">
        <v>624</v>
      </c>
      <c r="E99" s="422" t="s">
        <v>4</v>
      </c>
      <c r="F99" s="413" t="s">
        <v>117</v>
      </c>
      <c r="G99" s="464">
        <v>44927</v>
      </c>
      <c r="H99" s="464">
        <v>45015</v>
      </c>
      <c r="I99" s="413" t="s">
        <v>118</v>
      </c>
      <c r="J99" s="423">
        <v>45107</v>
      </c>
      <c r="K99" s="424" t="s">
        <v>60</v>
      </c>
      <c r="L99" s="425" t="str">
        <f>VLOOKUP(K99,'DEPENDENCIAS-RESPONSABLES'!B:C,2,FALSE)</f>
        <v>Adriana María Taborda Zapata (Directora Administrativa)</v>
      </c>
      <c r="M99" s="426">
        <v>1</v>
      </c>
      <c r="N99" s="426">
        <v>1</v>
      </c>
      <c r="O99" s="414" t="s">
        <v>625</v>
      </c>
      <c r="Q99" s="202" t="str">
        <f t="shared" si="4"/>
        <v>Cerrada</v>
      </c>
      <c r="R99" s="203">
        <f t="shared" si="5"/>
        <v>1</v>
      </c>
      <c r="S99" s="323"/>
      <c r="T99" s="323"/>
      <c r="U99" s="323"/>
      <c r="V99" s="323"/>
      <c r="W99" s="323" t="s">
        <v>60</v>
      </c>
      <c r="X99" s="323"/>
      <c r="Y99" s="323"/>
      <c r="Z99" s="323"/>
      <c r="AA99" s="323"/>
      <c r="AB99" s="323"/>
      <c r="AC99" s="323"/>
      <c r="AD99" s="323"/>
      <c r="AE99" s="323"/>
      <c r="AF99" s="204" t="str">
        <f>'[5]F-CF-RC-012'!K85</f>
        <v xml:space="preserve">Subgerencia Administrativa y Financiera y Direccion Administrativa </v>
      </c>
      <c r="AG99" s="204" t="str">
        <f>'[5]F-CF-RC-012'!L85</f>
        <v>Victor Alfonso Alvarez Vergara</v>
      </c>
      <c r="AI99" s="205"/>
    </row>
    <row r="100" spans="1:35" s="263" customFormat="1" ht="51" hidden="1" customHeight="1" x14ac:dyDescent="0.2">
      <c r="A100" s="420" t="s">
        <v>452</v>
      </c>
      <c r="B100" s="452">
        <v>44908</v>
      </c>
      <c r="C100" s="463">
        <v>6</v>
      </c>
      <c r="D100" s="421" t="s">
        <v>626</v>
      </c>
      <c r="E100" s="422" t="s">
        <v>4</v>
      </c>
      <c r="F100" s="428" t="s">
        <v>119</v>
      </c>
      <c r="G100" s="464">
        <v>44927</v>
      </c>
      <c r="H100" s="464">
        <v>45015</v>
      </c>
      <c r="I100" s="465" t="s">
        <v>120</v>
      </c>
      <c r="J100" s="423">
        <v>45107</v>
      </c>
      <c r="K100" s="424" t="s">
        <v>60</v>
      </c>
      <c r="L100" s="425" t="str">
        <f>VLOOKUP(K100,'DEPENDENCIAS-RESPONSABLES'!B:C,2,FALSE)</f>
        <v>Adriana María Taborda Zapata (Directora Administrativa)</v>
      </c>
      <c r="M100" s="426">
        <v>1</v>
      </c>
      <c r="N100" s="426">
        <v>1</v>
      </c>
      <c r="O100" s="414" t="s">
        <v>627</v>
      </c>
      <c r="Q100" s="202" t="str">
        <f t="shared" si="4"/>
        <v>Cerrada</v>
      </c>
      <c r="R100" s="203">
        <f t="shared" si="5"/>
        <v>1</v>
      </c>
      <c r="S100" s="323"/>
      <c r="T100" s="323"/>
      <c r="U100" s="323"/>
      <c r="V100" s="323"/>
      <c r="W100" s="323" t="s">
        <v>60</v>
      </c>
      <c r="X100" s="323"/>
      <c r="Y100" s="323"/>
      <c r="Z100" s="323"/>
      <c r="AA100" s="323"/>
      <c r="AB100" s="323"/>
      <c r="AC100" s="323"/>
      <c r="AD100" s="323"/>
      <c r="AE100" s="323"/>
      <c r="AF100" s="204" t="str">
        <f>'[5]F-CF-RC-012'!K86</f>
        <v xml:space="preserve">Subgerencia Administrativa y Financiera y Direccion Administrativa </v>
      </c>
      <c r="AG100" s="204" t="str">
        <f>'[5]F-CF-RC-012'!L86</f>
        <v>Victor Alfonso Alvarez Vergara</v>
      </c>
      <c r="AI100" s="205"/>
    </row>
    <row r="101" spans="1:35" s="263" customFormat="1" ht="200.1" customHeight="1" x14ac:dyDescent="0.2">
      <c r="A101" s="420" t="s">
        <v>452</v>
      </c>
      <c r="B101" s="452">
        <v>44908</v>
      </c>
      <c r="C101" s="463">
        <v>7</v>
      </c>
      <c r="D101" s="421" t="s">
        <v>628</v>
      </c>
      <c r="E101" s="422" t="s">
        <v>4</v>
      </c>
      <c r="F101" s="466" t="s">
        <v>696</v>
      </c>
      <c r="G101" s="467">
        <v>45938</v>
      </c>
      <c r="H101" s="467">
        <v>45991</v>
      </c>
      <c r="I101" s="465" t="s">
        <v>536</v>
      </c>
      <c r="J101" s="423">
        <f>H101</f>
        <v>45991</v>
      </c>
      <c r="K101" s="424" t="s">
        <v>174</v>
      </c>
      <c r="L101" s="425" t="str">
        <f>VLOOKUP(K101,'DEPENDENCIAS-RESPONSABLES'!B:C,2,FALSE)</f>
        <v>Alejandro Camargo Orozco (Jefe Oficina de Salud Pública y Gestión Territorial), Oveida Peláez Grisales  (Profesional Especializado Gestion Financiera - Administrativa Salud Pública)</v>
      </c>
      <c r="M101" s="426">
        <v>0.99</v>
      </c>
      <c r="N101" s="426">
        <v>0.99</v>
      </c>
      <c r="O101" s="414" t="s">
        <v>724</v>
      </c>
      <c r="Q101" s="202" t="str">
        <f t="shared" si="4"/>
        <v>Abierta</v>
      </c>
      <c r="R101" s="203">
        <f t="shared" si="5"/>
        <v>1</v>
      </c>
      <c r="S101" s="323"/>
      <c r="T101" s="323"/>
      <c r="U101" s="323"/>
      <c r="V101" s="323"/>
      <c r="W101" s="323"/>
      <c r="X101" s="323"/>
      <c r="Y101" s="323"/>
      <c r="Z101" s="323"/>
      <c r="AA101" s="323" t="s">
        <v>174</v>
      </c>
      <c r="AB101" s="323"/>
      <c r="AC101" s="323"/>
      <c r="AD101" s="323"/>
      <c r="AE101" s="323"/>
      <c r="AF101" s="204" t="str">
        <f>'[5]F-CF-RC-012'!K87</f>
        <v>Oficina de Salud Publica y Gestion Territorial</v>
      </c>
      <c r="AG101" s="204" t="str">
        <f>'[5]F-CF-RC-012'!L87</f>
        <v>Carlos Arturo Zapata Zapata</v>
      </c>
      <c r="AI101" s="205"/>
    </row>
    <row r="102" spans="1:35" s="263" customFormat="1" ht="200.1" customHeight="1" x14ac:dyDescent="0.2">
      <c r="A102" s="420" t="s">
        <v>452</v>
      </c>
      <c r="B102" s="452">
        <v>44908</v>
      </c>
      <c r="C102" s="463">
        <v>7</v>
      </c>
      <c r="D102" s="421" t="s">
        <v>628</v>
      </c>
      <c r="E102" s="422" t="s">
        <v>4</v>
      </c>
      <c r="F102" s="466" t="s">
        <v>629</v>
      </c>
      <c r="G102" s="464">
        <v>45938</v>
      </c>
      <c r="H102" s="464">
        <v>45991</v>
      </c>
      <c r="I102" s="465" t="s">
        <v>536</v>
      </c>
      <c r="J102" s="423">
        <f>H102</f>
        <v>45991</v>
      </c>
      <c r="K102" s="424" t="s">
        <v>174</v>
      </c>
      <c r="L102" s="425" t="str">
        <f>VLOOKUP(K102,'DEPENDENCIAS-RESPONSABLES'!B:C,2,FALSE)</f>
        <v>Alejandro Camargo Orozco (Jefe Oficina de Salud Pública y Gestión Territorial), Oveida Peláez Grisales  (Profesional Especializado Gestion Financiera - Administrativa Salud Pública)</v>
      </c>
      <c r="M102" s="426">
        <v>0.99</v>
      </c>
      <c r="N102" s="426">
        <v>0.99</v>
      </c>
      <c r="O102" s="414" t="s">
        <v>725</v>
      </c>
      <c r="Q102" s="202" t="str">
        <f t="shared" si="4"/>
        <v>Abierta</v>
      </c>
      <c r="R102" s="203">
        <f t="shared" si="5"/>
        <v>1</v>
      </c>
      <c r="S102" s="323"/>
      <c r="T102" s="323"/>
      <c r="U102" s="323"/>
      <c r="V102" s="323"/>
      <c r="W102" s="323"/>
      <c r="X102" s="323"/>
      <c r="Y102" s="323"/>
      <c r="Z102" s="323"/>
      <c r="AA102" s="323"/>
      <c r="AB102" s="323"/>
      <c r="AC102" s="323"/>
      <c r="AD102" s="323"/>
      <c r="AE102" s="323"/>
      <c r="AF102" s="204"/>
      <c r="AG102" s="204"/>
      <c r="AI102" s="205"/>
    </row>
    <row r="103" spans="1:35" s="263" customFormat="1" ht="200.1" customHeight="1" x14ac:dyDescent="0.2">
      <c r="A103" s="420" t="s">
        <v>452</v>
      </c>
      <c r="B103" s="452">
        <v>44908</v>
      </c>
      <c r="C103" s="463">
        <v>7</v>
      </c>
      <c r="D103" s="421" t="s">
        <v>628</v>
      </c>
      <c r="E103" s="422" t="s">
        <v>4</v>
      </c>
      <c r="F103" s="466" t="s">
        <v>630</v>
      </c>
      <c r="G103" s="464">
        <v>45938</v>
      </c>
      <c r="H103" s="464">
        <v>45991</v>
      </c>
      <c r="I103" s="465" t="s">
        <v>536</v>
      </c>
      <c r="J103" s="423">
        <f>H103</f>
        <v>45991</v>
      </c>
      <c r="K103" s="424" t="s">
        <v>174</v>
      </c>
      <c r="L103" s="425" t="str">
        <f>VLOOKUP(K103,'DEPENDENCIAS-RESPONSABLES'!B:C,2,FALSE)</f>
        <v>Alejandro Camargo Orozco (Jefe Oficina de Salud Pública y Gestión Territorial), Oveida Peláez Grisales  (Profesional Especializado Gestion Financiera - Administrativa Salud Pública)</v>
      </c>
      <c r="M103" s="426">
        <v>0.99</v>
      </c>
      <c r="N103" s="426">
        <v>0.99</v>
      </c>
      <c r="O103" s="414" t="s">
        <v>726</v>
      </c>
      <c r="Q103" s="202" t="str">
        <f t="shared" si="4"/>
        <v>Abierta</v>
      </c>
      <c r="R103" s="203">
        <f t="shared" si="5"/>
        <v>1</v>
      </c>
      <c r="S103" s="323"/>
      <c r="T103" s="323"/>
      <c r="U103" s="323"/>
      <c r="V103" s="323"/>
      <c r="W103" s="323"/>
      <c r="X103" s="323"/>
      <c r="Y103" s="323"/>
      <c r="Z103" s="323"/>
      <c r="AA103" s="323"/>
      <c r="AB103" s="323"/>
      <c r="AC103" s="323"/>
      <c r="AD103" s="323"/>
      <c r="AE103" s="323"/>
      <c r="AF103" s="204"/>
      <c r="AG103" s="204"/>
      <c r="AI103" s="205"/>
    </row>
    <row r="104" spans="1:35" s="263" customFormat="1" ht="200.1" customHeight="1" x14ac:dyDescent="0.2">
      <c r="A104" s="420" t="s">
        <v>452</v>
      </c>
      <c r="B104" s="452">
        <v>44908</v>
      </c>
      <c r="C104" s="463">
        <v>7</v>
      </c>
      <c r="D104" s="421" t="s">
        <v>628</v>
      </c>
      <c r="E104" s="422" t="s">
        <v>4</v>
      </c>
      <c r="F104" s="466" t="s">
        <v>631</v>
      </c>
      <c r="G104" s="464">
        <v>45938</v>
      </c>
      <c r="H104" s="464">
        <v>45991</v>
      </c>
      <c r="I104" s="465" t="s">
        <v>536</v>
      </c>
      <c r="J104" s="423">
        <f>H104</f>
        <v>45991</v>
      </c>
      <c r="K104" s="424" t="s">
        <v>174</v>
      </c>
      <c r="L104" s="425" t="str">
        <f>VLOOKUP(K104,'DEPENDENCIAS-RESPONSABLES'!B:C,2,FALSE)</f>
        <v>Alejandro Camargo Orozco (Jefe Oficina de Salud Pública y Gestión Territorial), Oveida Peláez Grisales  (Profesional Especializado Gestion Financiera - Administrativa Salud Pública)</v>
      </c>
      <c r="M104" s="426">
        <v>0.99</v>
      </c>
      <c r="N104" s="426">
        <v>0.99</v>
      </c>
      <c r="O104" s="414" t="s">
        <v>727</v>
      </c>
      <c r="Q104" s="202" t="str">
        <f t="shared" si="4"/>
        <v>Abierta</v>
      </c>
      <c r="R104" s="203">
        <f t="shared" si="5"/>
        <v>1</v>
      </c>
      <c r="S104" s="323"/>
      <c r="T104" s="323"/>
      <c r="U104" s="323"/>
      <c r="V104" s="323"/>
      <c r="W104" s="323"/>
      <c r="X104" s="323"/>
      <c r="Y104" s="323"/>
      <c r="Z104" s="323"/>
      <c r="AA104" s="323"/>
      <c r="AB104" s="323"/>
      <c r="AC104" s="323"/>
      <c r="AD104" s="323"/>
      <c r="AE104" s="323"/>
      <c r="AF104" s="204"/>
      <c r="AG104" s="204"/>
      <c r="AI104" s="205"/>
    </row>
    <row r="105" spans="1:35" s="263" customFormat="1" ht="38.25" hidden="1" customHeight="1" x14ac:dyDescent="0.2">
      <c r="A105" s="420" t="s">
        <v>452</v>
      </c>
      <c r="B105" s="452">
        <v>44908</v>
      </c>
      <c r="C105" s="463">
        <v>8</v>
      </c>
      <c r="D105" s="421" t="s">
        <v>632</v>
      </c>
      <c r="E105" s="422" t="s">
        <v>4</v>
      </c>
      <c r="F105" s="428" t="s">
        <v>404</v>
      </c>
      <c r="G105" s="464">
        <v>44927</v>
      </c>
      <c r="H105" s="464">
        <v>45107</v>
      </c>
      <c r="I105" s="465" t="s">
        <v>403</v>
      </c>
      <c r="J105" s="423">
        <v>45107</v>
      </c>
      <c r="K105" s="424" t="s">
        <v>202</v>
      </c>
      <c r="L105" s="425" t="str">
        <f>VLOOKUP(K105,'DEPENDENCIAS-RESPONSABLES'!B:C,2,FALSE)</f>
        <v>Adriana María Taborda Zapata (Subgerente Administrativo y Financiero - E), Erika Viviana Alzate Úsuga (Líder de Programa Tesorería)</v>
      </c>
      <c r="M105" s="426">
        <v>1</v>
      </c>
      <c r="N105" s="426">
        <v>1</v>
      </c>
      <c r="O105" s="414" t="s">
        <v>633</v>
      </c>
      <c r="Q105" s="202" t="str">
        <f t="shared" si="4"/>
        <v>Cerrada</v>
      </c>
      <c r="R105" s="203">
        <f t="shared" si="5"/>
        <v>1</v>
      </c>
      <c r="S105" s="323"/>
      <c r="T105" s="323"/>
      <c r="U105" s="323" t="s">
        <v>140</v>
      </c>
      <c r="V105" s="323"/>
      <c r="W105" s="323"/>
      <c r="X105" s="323"/>
      <c r="Y105" s="323"/>
      <c r="Z105" s="323"/>
      <c r="AA105" s="323"/>
      <c r="AB105" s="323"/>
      <c r="AC105" s="323"/>
      <c r="AD105" s="323"/>
      <c r="AE105" s="323"/>
      <c r="AF105" s="204" t="str">
        <f>'[5]F-CF-RC-012'!K88</f>
        <v xml:space="preserve">Subgerencia Administrativa y Financiera y Lider de Tesoreria </v>
      </c>
      <c r="AG105" s="204" t="str">
        <f>'[5]F-CF-RC-012'!L88</f>
        <v>Victor Alfonso Alvarez Vergara' y Ferney Fernandez</v>
      </c>
      <c r="AI105" s="205"/>
    </row>
    <row r="106" spans="1:35" s="263" customFormat="1" ht="200.1" customHeight="1" x14ac:dyDescent="0.2">
      <c r="A106" s="420" t="s">
        <v>452</v>
      </c>
      <c r="B106" s="452">
        <v>44908</v>
      </c>
      <c r="C106" s="463">
        <v>9</v>
      </c>
      <c r="D106" s="421" t="s">
        <v>634</v>
      </c>
      <c r="E106" s="422" t="s">
        <v>21</v>
      </c>
      <c r="F106" s="415" t="s">
        <v>544</v>
      </c>
      <c r="G106" s="423">
        <v>45938</v>
      </c>
      <c r="H106" s="423">
        <v>45992</v>
      </c>
      <c r="I106" s="465" t="s">
        <v>545</v>
      </c>
      <c r="J106" s="423">
        <f>H106</f>
        <v>45992</v>
      </c>
      <c r="K106" s="424" t="s">
        <v>201</v>
      </c>
      <c r="L106" s="425" t="str">
        <f>VLOOKUP(K106,'DEPENDENCIAS-RESPONSABLES'!B:C,2,FALSE)</f>
        <v>Adriana María Taborda Zapata (Subgerente Administrativo y Financiero - E), Héctor Alberto Muñoz Toro (Líder de Programa Facturación)</v>
      </c>
      <c r="M106" s="426">
        <v>0.5</v>
      </c>
      <c r="N106" s="426">
        <v>0.5</v>
      </c>
      <c r="O106" s="414" t="s">
        <v>728</v>
      </c>
      <c r="Q106" s="202" t="str">
        <f t="shared" si="4"/>
        <v>Abierta</v>
      </c>
      <c r="R106" s="203">
        <f t="shared" si="5"/>
        <v>1</v>
      </c>
      <c r="S106" s="323"/>
      <c r="T106" s="323"/>
      <c r="U106" s="323" t="s">
        <v>140</v>
      </c>
      <c r="V106" s="323"/>
      <c r="W106" s="323"/>
      <c r="X106" s="323"/>
      <c r="Y106" s="323"/>
      <c r="Z106" s="323"/>
      <c r="AA106" s="323"/>
      <c r="AB106" s="323"/>
      <c r="AC106" s="323"/>
      <c r="AD106" s="323"/>
      <c r="AE106" s="323"/>
      <c r="AF106" s="204" t="str">
        <f>'[5]F-CF-RC-012'!K89</f>
        <v>Subgerente administrativo y financiero , lider de facturacion y tecnico de facturacion</v>
      </c>
      <c r="AG106" s="204" t="str">
        <f>'[5]F-CF-RC-012'!L89</f>
        <v xml:space="preserve">Victor Alfonso Alvarez Vergara y Leticia Alvarez </v>
      </c>
      <c r="AI106" s="205"/>
    </row>
    <row r="107" spans="1:35" s="194" customFormat="1" ht="36.75" hidden="1" customHeight="1" x14ac:dyDescent="0.2">
      <c r="A107" s="451" t="s">
        <v>126</v>
      </c>
      <c r="B107" s="452">
        <v>45156</v>
      </c>
      <c r="C107" s="463">
        <v>1</v>
      </c>
      <c r="D107" s="468" t="s">
        <v>635</v>
      </c>
      <c r="E107" s="422" t="s">
        <v>24</v>
      </c>
      <c r="F107" s="413" t="s">
        <v>127</v>
      </c>
      <c r="G107" s="464">
        <v>45200</v>
      </c>
      <c r="H107" s="464">
        <v>45291</v>
      </c>
      <c r="I107" s="469" t="s">
        <v>128</v>
      </c>
      <c r="J107" s="423">
        <v>45291</v>
      </c>
      <c r="K107" s="424" t="s">
        <v>206</v>
      </c>
      <c r="L107" s="425" t="str">
        <f>VLOOKUP(K107,'DEPENDENCIAS-RESPONSABLES'!B:C,2,FALSE)</f>
        <v>Esperanza Peñaranda Pineda (Directora Operativa de Contratación), Javier Antonio Gutiérrez Rodas (Subgerente Red de Servicios)</v>
      </c>
      <c r="M107" s="450">
        <v>1</v>
      </c>
      <c r="N107" s="450">
        <v>1</v>
      </c>
      <c r="O107" s="470" t="s">
        <v>636</v>
      </c>
      <c r="Q107" s="202" t="str">
        <f t="shared" si="4"/>
        <v>Cerrada</v>
      </c>
      <c r="R107" s="203">
        <f t="shared" si="5"/>
        <v>1</v>
      </c>
      <c r="S107" s="323"/>
      <c r="T107" s="323" t="s">
        <v>167</v>
      </c>
      <c r="U107" s="323"/>
      <c r="V107" s="323" t="s">
        <v>166</v>
      </c>
      <c r="W107" s="323"/>
      <c r="X107" s="323"/>
      <c r="Y107" s="323"/>
      <c r="Z107" s="323"/>
      <c r="AA107" s="323"/>
      <c r="AB107" s="323"/>
      <c r="AC107" s="323"/>
      <c r="AD107" s="323"/>
      <c r="AE107" s="323"/>
      <c r="AF107" s="204" t="str">
        <f>'[5]F-CF-RC-012'!K90</f>
        <v>Subgerencia de Red/ Dirección de contratación</v>
      </c>
      <c r="AG107" s="204" t="str">
        <f>'[5]F-CF-RC-012'!L90</f>
        <v>Daniel Felipe Vélez (Supervisores asignados)/ Wilmar Quiros Hernández</v>
      </c>
      <c r="AH107" s="263"/>
      <c r="AI107" s="205"/>
    </row>
    <row r="108" spans="1:35" s="268" customFormat="1" ht="43.5" hidden="1" customHeight="1" x14ac:dyDescent="0.2">
      <c r="A108" s="454" t="s">
        <v>126</v>
      </c>
      <c r="B108" s="452">
        <v>45156</v>
      </c>
      <c r="C108" s="463">
        <v>1</v>
      </c>
      <c r="D108" s="471" t="s">
        <v>635</v>
      </c>
      <c r="E108" s="472"/>
      <c r="F108" s="413" t="s">
        <v>129</v>
      </c>
      <c r="G108" s="464">
        <v>45200</v>
      </c>
      <c r="H108" s="464">
        <v>45291</v>
      </c>
      <c r="I108" s="469" t="s">
        <v>130</v>
      </c>
      <c r="J108" s="423">
        <v>45291</v>
      </c>
      <c r="K108" s="473" t="s">
        <v>166</v>
      </c>
      <c r="L108" s="474" t="str">
        <f>VLOOKUP(K108,'DEPENDENCIAS-RESPONSABLES'!B:C,2,FALSE)</f>
        <v>Esperanza Peñaranda Pineda (Directora Operativa de Contratación)</v>
      </c>
      <c r="M108" s="450">
        <v>1</v>
      </c>
      <c r="N108" s="450">
        <v>1</v>
      </c>
      <c r="O108" s="470" t="s">
        <v>637</v>
      </c>
      <c r="Q108" s="202" t="str">
        <f t="shared" si="4"/>
        <v>Cerrada</v>
      </c>
      <c r="R108" s="203">
        <f t="shared" si="5"/>
        <v>1</v>
      </c>
      <c r="S108" s="323"/>
      <c r="T108" s="323"/>
      <c r="U108" s="323"/>
      <c r="V108" s="323" t="s">
        <v>166</v>
      </c>
      <c r="W108" s="323"/>
      <c r="X108" s="323"/>
      <c r="Y108" s="323"/>
      <c r="Z108" s="323"/>
      <c r="AA108" s="323"/>
      <c r="AB108" s="323"/>
      <c r="AC108" s="323"/>
      <c r="AD108" s="323"/>
      <c r="AE108" s="323"/>
      <c r="AF108" s="269" t="str">
        <f>'[5]F-CF-RC-012'!K91</f>
        <v>Oficina Asesora de Planeación/ Dirección de contratación/ Subgerencia de Red de Servicios (Supervisores)</v>
      </c>
      <c r="AG108" s="269" t="str">
        <f>'[5]F-CF-RC-012'!L91</f>
        <v>Fernando Vergara/ Daniel Felipe Vélez (Supervisores asignados)/ Wilmar Quiros Hernández</v>
      </c>
      <c r="AI108" s="205"/>
    </row>
    <row r="109" spans="1:35" s="194" customFormat="1" ht="48.75" hidden="1" customHeight="1" x14ac:dyDescent="0.2">
      <c r="A109" s="454" t="s">
        <v>126</v>
      </c>
      <c r="B109" s="452">
        <v>45156</v>
      </c>
      <c r="C109" s="463">
        <v>1</v>
      </c>
      <c r="D109" s="468" t="s">
        <v>635</v>
      </c>
      <c r="E109" s="422"/>
      <c r="F109" s="413" t="s">
        <v>131</v>
      </c>
      <c r="G109" s="464">
        <v>45200</v>
      </c>
      <c r="H109" s="464">
        <v>45291</v>
      </c>
      <c r="I109" s="469" t="s">
        <v>132</v>
      </c>
      <c r="J109" s="423">
        <v>45291</v>
      </c>
      <c r="K109" s="424" t="s">
        <v>207</v>
      </c>
      <c r="L109" s="425" t="str">
        <f>VLOOKUP(K109,'DEPENDENCIAS-RESPONSABLES'!B:C,2,FALSE)</f>
        <v>Javier Antonio Gutiérrez Rodas (Subgerente Red de Servicios), Anderson Ospina Sierra (Director Operativo Sistemas de Información), Adriana María Taborda Zapata (Subgerente Administrativo y Financiero - E), Héctor Alberto Muñoz Toro (Líder de Programa Facturación)</v>
      </c>
      <c r="M109" s="450">
        <v>1</v>
      </c>
      <c r="N109" s="450">
        <v>1</v>
      </c>
      <c r="O109" s="470" t="s">
        <v>638</v>
      </c>
      <c r="Q109" s="202" t="str">
        <f t="shared" si="4"/>
        <v>Cerrada</v>
      </c>
      <c r="R109" s="203">
        <f t="shared" si="5"/>
        <v>1</v>
      </c>
      <c r="S109" s="323"/>
      <c r="T109" s="323" t="s">
        <v>167</v>
      </c>
      <c r="U109" s="323" t="s">
        <v>140</v>
      </c>
      <c r="V109" s="323"/>
      <c r="W109" s="323"/>
      <c r="X109" s="323" t="s">
        <v>83</v>
      </c>
      <c r="Y109" s="323"/>
      <c r="Z109" s="323"/>
      <c r="AA109" s="323"/>
      <c r="AB109" s="323"/>
      <c r="AC109" s="323"/>
      <c r="AD109" s="323"/>
      <c r="AE109" s="323"/>
      <c r="AF109" s="204" t="str">
        <f>'[5]F-CF-RC-012'!K92</f>
        <v>Subgerencia de Red de Servicios / Dirección de Sistemas de Información / Facturación</v>
      </c>
      <c r="AG109" s="204" t="str">
        <f>'[5]F-CF-RC-012'!L92</f>
        <v>Daniel Felipe Vélez/ Rubier Betancourt Ramírez / María Leticia Álvarez Osorio</v>
      </c>
      <c r="AH109" s="263"/>
      <c r="AI109" s="205"/>
    </row>
    <row r="110" spans="1:35" s="270" customFormat="1" ht="40.5" hidden="1" customHeight="1" x14ac:dyDescent="0.2">
      <c r="A110" s="459" t="s">
        <v>126</v>
      </c>
      <c r="B110" s="475">
        <v>45156</v>
      </c>
      <c r="C110" s="476">
        <v>2</v>
      </c>
      <c r="D110" s="468" t="s">
        <v>639</v>
      </c>
      <c r="E110" s="424" t="s">
        <v>27</v>
      </c>
      <c r="F110" s="414" t="s">
        <v>407</v>
      </c>
      <c r="G110" s="477">
        <v>45200</v>
      </c>
      <c r="H110" s="477">
        <v>45291</v>
      </c>
      <c r="I110" s="478" t="s">
        <v>133</v>
      </c>
      <c r="J110" s="423">
        <v>45291</v>
      </c>
      <c r="K110" s="424" t="s">
        <v>208</v>
      </c>
      <c r="L110" s="425" t="str">
        <f>VLOOKUP(K110,'DEPENDENCIAS-RESPONSABLES'!B:C,2,FALSE)</f>
        <v>Javier Antonio Gutiérrez Rodas (Subgerente Red de Servicios), Esperanza Peñaranda Pineda (Directora Operativa de Contratación)</v>
      </c>
      <c r="M110" s="479">
        <v>1</v>
      </c>
      <c r="N110" s="479">
        <v>1</v>
      </c>
      <c r="O110" s="414" t="s">
        <v>640</v>
      </c>
      <c r="Q110" s="202" t="str">
        <f t="shared" si="4"/>
        <v>Cerrada</v>
      </c>
      <c r="R110" s="203">
        <f t="shared" si="5"/>
        <v>1</v>
      </c>
      <c r="S110" s="325"/>
      <c r="T110" s="325" t="s">
        <v>167</v>
      </c>
      <c r="U110" s="325"/>
      <c r="V110" s="325" t="s">
        <v>166</v>
      </c>
      <c r="W110" s="325"/>
      <c r="X110" s="325"/>
      <c r="Y110" s="325"/>
      <c r="Z110" s="325"/>
      <c r="AA110" s="325"/>
      <c r="AB110" s="325"/>
      <c r="AC110" s="325"/>
      <c r="AD110" s="325"/>
      <c r="AE110" s="325"/>
      <c r="AF110" s="271" t="str">
        <f>'[5]F-CF-RC-012'!K93</f>
        <v>Subgerencia de Red de Servicios (Supervisores asginados)</v>
      </c>
      <c r="AG110" s="271" t="str">
        <f>'[5]F-CF-RC-012'!L93</f>
        <v>Daniel Felipe Vélez/ Jorge David Tamayo González/ María Leticia Álvarez Osorio</v>
      </c>
      <c r="AH110" s="272"/>
      <c r="AI110" s="205"/>
    </row>
    <row r="111" spans="1:35" s="194" customFormat="1" ht="34.5" hidden="1" customHeight="1" x14ac:dyDescent="0.2">
      <c r="A111" s="454" t="s">
        <v>126</v>
      </c>
      <c r="B111" s="452">
        <v>45156</v>
      </c>
      <c r="C111" s="463">
        <v>2</v>
      </c>
      <c r="D111" s="468" t="s">
        <v>639</v>
      </c>
      <c r="E111" s="422"/>
      <c r="F111" s="413" t="s">
        <v>134</v>
      </c>
      <c r="G111" s="464">
        <v>45200</v>
      </c>
      <c r="H111" s="464">
        <v>45291</v>
      </c>
      <c r="I111" s="469" t="s">
        <v>135</v>
      </c>
      <c r="J111" s="423">
        <v>45291</v>
      </c>
      <c r="K111" s="424" t="s">
        <v>202</v>
      </c>
      <c r="L111" s="425" t="str">
        <f>VLOOKUP(K111,'DEPENDENCIAS-RESPONSABLES'!B:C,2,FALSE)</f>
        <v>Adriana María Taborda Zapata (Subgerente Administrativo y Financiero - E), Erika Viviana Alzate Úsuga (Líder de Programa Tesorería)</v>
      </c>
      <c r="M111" s="450">
        <v>1</v>
      </c>
      <c r="N111" s="450">
        <v>1</v>
      </c>
      <c r="O111" s="414" t="s">
        <v>641</v>
      </c>
      <c r="Q111" s="202" t="str">
        <f t="shared" si="4"/>
        <v>Cerrada</v>
      </c>
      <c r="R111" s="203">
        <f t="shared" si="5"/>
        <v>1</v>
      </c>
      <c r="S111" s="323"/>
      <c r="T111" s="323"/>
      <c r="U111" s="323" t="s">
        <v>140</v>
      </c>
      <c r="V111" s="323"/>
      <c r="W111" s="323"/>
      <c r="X111" s="323"/>
      <c r="Y111" s="323"/>
      <c r="Z111" s="323"/>
      <c r="AA111" s="323"/>
      <c r="AB111" s="323"/>
      <c r="AC111" s="323"/>
      <c r="AD111" s="323"/>
      <c r="AE111" s="323"/>
      <c r="AF111" s="204" t="str">
        <f>'[5]F-CF-RC-012'!K94</f>
        <v>Tesorería</v>
      </c>
      <c r="AG111" s="204" t="str">
        <f>'[5]F-CF-RC-012'!L94</f>
        <v>Yolanda Cecilia Moreno Monsalve</v>
      </c>
      <c r="AH111" s="263"/>
      <c r="AI111" s="205"/>
    </row>
    <row r="112" spans="1:35" s="194" customFormat="1" ht="39.75" hidden="1" customHeight="1" x14ac:dyDescent="0.2">
      <c r="A112" s="454" t="s">
        <v>126</v>
      </c>
      <c r="B112" s="452">
        <v>45156</v>
      </c>
      <c r="C112" s="463">
        <v>3</v>
      </c>
      <c r="D112" s="457" t="s">
        <v>642</v>
      </c>
      <c r="E112" s="422" t="s">
        <v>3</v>
      </c>
      <c r="F112" s="428" t="s">
        <v>136</v>
      </c>
      <c r="G112" s="464">
        <v>45200</v>
      </c>
      <c r="H112" s="464">
        <v>45291</v>
      </c>
      <c r="I112" s="465" t="s">
        <v>137</v>
      </c>
      <c r="J112" s="423">
        <v>45291</v>
      </c>
      <c r="K112" s="424" t="s">
        <v>83</v>
      </c>
      <c r="L112" s="425" t="str">
        <f>VLOOKUP(K112,'DEPENDENCIAS-RESPONSABLES'!B:C,2,FALSE)</f>
        <v>Anderson Ospina Sierra (Director Operativo Sistemas de Información)</v>
      </c>
      <c r="M112" s="450">
        <v>1</v>
      </c>
      <c r="N112" s="450">
        <v>1</v>
      </c>
      <c r="O112" s="414" t="s">
        <v>643</v>
      </c>
      <c r="Q112" s="202" t="str">
        <f t="shared" si="4"/>
        <v>Cerrada</v>
      </c>
      <c r="R112" s="203">
        <f t="shared" si="5"/>
        <v>1</v>
      </c>
      <c r="S112" s="323"/>
      <c r="T112" s="323"/>
      <c r="U112" s="323"/>
      <c r="V112" s="323"/>
      <c r="W112" s="323"/>
      <c r="X112" s="323" t="s">
        <v>83</v>
      </c>
      <c r="Y112" s="323"/>
      <c r="Z112" s="323"/>
      <c r="AA112" s="323"/>
      <c r="AB112" s="323"/>
      <c r="AC112" s="323"/>
      <c r="AD112" s="323"/>
      <c r="AE112" s="323"/>
      <c r="AF112" s="204" t="str">
        <f>'[5]F-CF-RC-012'!K95</f>
        <v>Dirección de Sistemas de Información</v>
      </c>
      <c r="AG112" s="204" t="str">
        <f>'[5]F-CF-RC-012'!L95</f>
        <v>Rubier Betancourt Ramírez</v>
      </c>
      <c r="AH112" s="263"/>
      <c r="AI112" s="205"/>
    </row>
    <row r="113" spans="1:35" s="194" customFormat="1" ht="30" hidden="1" customHeight="1" x14ac:dyDescent="0.2">
      <c r="A113" s="454" t="s">
        <v>126</v>
      </c>
      <c r="B113" s="452">
        <v>45156</v>
      </c>
      <c r="C113" s="463">
        <v>3</v>
      </c>
      <c r="D113" s="457" t="s">
        <v>642</v>
      </c>
      <c r="E113" s="422"/>
      <c r="F113" s="428" t="s">
        <v>138</v>
      </c>
      <c r="G113" s="464">
        <v>45200</v>
      </c>
      <c r="H113" s="464">
        <v>45291</v>
      </c>
      <c r="I113" s="465" t="s">
        <v>139</v>
      </c>
      <c r="J113" s="423">
        <v>45291</v>
      </c>
      <c r="K113" s="424" t="s">
        <v>140</v>
      </c>
      <c r="L113" s="425" t="str">
        <f>VLOOKUP(K113,'DEPENDENCIAS-RESPONSABLES'!B:C,2,FALSE)</f>
        <v>Adriana María Taborda Zapata (Subgerente Administrativo y Financiero - E)</v>
      </c>
      <c r="M113" s="450">
        <v>1</v>
      </c>
      <c r="N113" s="450">
        <v>1</v>
      </c>
      <c r="O113" s="414" t="s">
        <v>644</v>
      </c>
      <c r="Q113" s="202" t="str">
        <f t="shared" si="4"/>
        <v>Cerrada</v>
      </c>
      <c r="R113" s="203">
        <f t="shared" si="5"/>
        <v>1</v>
      </c>
      <c r="S113" s="323"/>
      <c r="T113" s="323"/>
      <c r="U113" s="323" t="s">
        <v>140</v>
      </c>
      <c r="V113" s="323"/>
      <c r="W113" s="323"/>
      <c r="X113" s="323"/>
      <c r="Y113" s="323"/>
      <c r="Z113" s="323"/>
      <c r="AA113" s="323"/>
      <c r="AB113" s="323"/>
      <c r="AC113" s="323"/>
      <c r="AD113" s="323"/>
      <c r="AE113" s="323"/>
      <c r="AF113" s="204" t="str">
        <f>'[5]F-CF-RC-012'!K96</f>
        <v>Subgerencia Administrativa y Financiera</v>
      </c>
      <c r="AG113" s="204" t="str">
        <f>'[5]F-CF-RC-012'!L96</f>
        <v>Jorge Hernán Lopera Taborda</v>
      </c>
      <c r="AH113" s="263"/>
      <c r="AI113" s="205"/>
    </row>
    <row r="114" spans="1:35" s="194" customFormat="1" ht="36.75" hidden="1" customHeight="1" x14ac:dyDescent="0.2">
      <c r="A114" s="454" t="s">
        <v>126</v>
      </c>
      <c r="B114" s="452">
        <v>45156</v>
      </c>
      <c r="C114" s="463">
        <v>4</v>
      </c>
      <c r="D114" s="421" t="s">
        <v>645</v>
      </c>
      <c r="E114" s="422" t="s">
        <v>27</v>
      </c>
      <c r="F114" s="428" t="s">
        <v>141</v>
      </c>
      <c r="G114" s="464">
        <v>45200</v>
      </c>
      <c r="H114" s="464">
        <v>45291</v>
      </c>
      <c r="I114" s="465" t="s">
        <v>142</v>
      </c>
      <c r="J114" s="423">
        <v>45291</v>
      </c>
      <c r="K114" s="424" t="s">
        <v>140</v>
      </c>
      <c r="L114" s="425" t="str">
        <f>VLOOKUP(K114,'DEPENDENCIAS-RESPONSABLES'!B:C,2,FALSE)</f>
        <v>Adriana María Taborda Zapata (Subgerente Administrativo y Financiero - E)</v>
      </c>
      <c r="M114" s="450">
        <v>1</v>
      </c>
      <c r="N114" s="450">
        <v>1</v>
      </c>
      <c r="O114" s="414" t="s">
        <v>646</v>
      </c>
      <c r="Q114" s="202" t="str">
        <f t="shared" si="4"/>
        <v>Cerrada</v>
      </c>
      <c r="R114" s="203">
        <f t="shared" si="5"/>
        <v>1</v>
      </c>
      <c r="S114" s="323"/>
      <c r="T114" s="323"/>
      <c r="U114" s="323" t="s">
        <v>140</v>
      </c>
      <c r="V114" s="323"/>
      <c r="W114" s="323"/>
      <c r="X114" s="323"/>
      <c r="Y114" s="323"/>
      <c r="Z114" s="323"/>
      <c r="AA114" s="323"/>
      <c r="AB114" s="323"/>
      <c r="AC114" s="323"/>
      <c r="AD114" s="323"/>
      <c r="AE114" s="323"/>
      <c r="AF114" s="204" t="str">
        <f>'[5]F-CF-RC-012'!K97</f>
        <v xml:space="preserve">Subgerencia Administrativa y Financiera </v>
      </c>
      <c r="AG114" s="204" t="str">
        <f>'[5]F-CF-RC-012'!L97</f>
        <v>Jorge Hernán Lopera Taborda</v>
      </c>
      <c r="AH114" s="263"/>
      <c r="AI114" s="205"/>
    </row>
    <row r="115" spans="1:35" s="194" customFormat="1" ht="33.75" hidden="1" customHeight="1" x14ac:dyDescent="0.2">
      <c r="A115" s="454" t="s">
        <v>126</v>
      </c>
      <c r="B115" s="452">
        <v>45156</v>
      </c>
      <c r="C115" s="463">
        <v>5</v>
      </c>
      <c r="D115" s="421" t="s">
        <v>647</v>
      </c>
      <c r="E115" s="422" t="s">
        <v>24</v>
      </c>
      <c r="F115" s="428" t="s">
        <v>143</v>
      </c>
      <c r="G115" s="464">
        <v>45200</v>
      </c>
      <c r="H115" s="464">
        <v>45291</v>
      </c>
      <c r="I115" s="465" t="s">
        <v>144</v>
      </c>
      <c r="J115" s="423">
        <v>45291</v>
      </c>
      <c r="K115" s="424" t="s">
        <v>202</v>
      </c>
      <c r="L115" s="425" t="str">
        <f>VLOOKUP(K115,'DEPENDENCIAS-RESPONSABLES'!B:C,2,FALSE)</f>
        <v>Adriana María Taborda Zapata (Subgerente Administrativo y Financiero - E), Erika Viviana Alzate Úsuga (Líder de Programa Tesorería)</v>
      </c>
      <c r="M115" s="450">
        <v>1</v>
      </c>
      <c r="N115" s="450">
        <v>1</v>
      </c>
      <c r="O115" s="470" t="s">
        <v>648</v>
      </c>
      <c r="Q115" s="202" t="str">
        <f t="shared" si="4"/>
        <v>Cerrada</v>
      </c>
      <c r="R115" s="203">
        <f t="shared" si="5"/>
        <v>1</v>
      </c>
      <c r="S115" s="323"/>
      <c r="T115" s="323"/>
      <c r="U115" s="323" t="s">
        <v>140</v>
      </c>
      <c r="V115" s="323"/>
      <c r="W115" s="323"/>
      <c r="X115" s="323"/>
      <c r="Y115" s="323"/>
      <c r="Z115" s="323"/>
      <c r="AA115" s="323"/>
      <c r="AB115" s="323"/>
      <c r="AC115" s="323"/>
      <c r="AD115" s="323"/>
      <c r="AE115" s="323"/>
      <c r="AF115" s="204" t="str">
        <f>'[5]F-CF-RC-012'!K98</f>
        <v>Subgerencia Administrativa y Financiera / Tesorería</v>
      </c>
      <c r="AG115" s="204" t="str">
        <f>'[5]F-CF-RC-012'!L98</f>
        <v>Jorge Hernán Lopera Taborda/ Yolanda Cecilia Moreno Monsalve</v>
      </c>
      <c r="AH115" s="263"/>
      <c r="AI115" s="205"/>
    </row>
    <row r="116" spans="1:35" s="194" customFormat="1" ht="25.5" hidden="1" customHeight="1" x14ac:dyDescent="0.2">
      <c r="A116" s="454" t="s">
        <v>126</v>
      </c>
      <c r="B116" s="452">
        <v>45156</v>
      </c>
      <c r="C116" s="463">
        <v>6</v>
      </c>
      <c r="D116" s="421" t="s">
        <v>649</v>
      </c>
      <c r="E116" s="422" t="s">
        <v>21</v>
      </c>
      <c r="F116" s="428" t="s">
        <v>145</v>
      </c>
      <c r="G116" s="464">
        <v>45200</v>
      </c>
      <c r="H116" s="464">
        <v>45291</v>
      </c>
      <c r="I116" s="465" t="s">
        <v>146</v>
      </c>
      <c r="J116" s="423">
        <v>45291</v>
      </c>
      <c r="K116" s="424" t="s">
        <v>210</v>
      </c>
      <c r="L116" s="425" t="str">
        <f>VLOOKUP(K116,'DEPENDENCIAS-RESPONSABLES'!B:C,2,FALSE)</f>
        <v>Anderson Ospina Sierra (Director Operativo Sistemas de Información), Adriana María Taborda Zapata (Subgerente Administrativo y Financiero - E), Juan Felipe Parra Peña (Líder de Programa Contabilidad)</v>
      </c>
      <c r="M116" s="450">
        <v>1</v>
      </c>
      <c r="N116" s="450">
        <v>1</v>
      </c>
      <c r="O116" s="414" t="s">
        <v>650</v>
      </c>
      <c r="Q116" s="202" t="str">
        <f t="shared" si="4"/>
        <v>Cerrada</v>
      </c>
      <c r="R116" s="203">
        <f t="shared" si="5"/>
        <v>1</v>
      </c>
      <c r="S116" s="323"/>
      <c r="T116" s="323"/>
      <c r="U116" s="323" t="s">
        <v>140</v>
      </c>
      <c r="V116" s="323"/>
      <c r="W116" s="323"/>
      <c r="X116" s="323" t="s">
        <v>83</v>
      </c>
      <c r="Y116" s="323"/>
      <c r="Z116" s="323"/>
      <c r="AA116" s="323"/>
      <c r="AB116" s="323"/>
      <c r="AC116" s="323"/>
      <c r="AD116" s="323"/>
      <c r="AE116" s="323"/>
      <c r="AF116" s="204" t="str">
        <f>'[5]F-CF-RC-012'!K99</f>
        <v>Dirección de Sistemas de Información / Contabilidad</v>
      </c>
      <c r="AG116" s="204" t="str">
        <f>'[5]F-CF-RC-012'!L99</f>
        <v>Rubier Betancourt Ramírez/ Luz Stella Bedoya Castrillón</v>
      </c>
      <c r="AH116" s="263"/>
      <c r="AI116" s="205"/>
    </row>
    <row r="117" spans="1:35" s="194" customFormat="1" ht="29.25" hidden="1" customHeight="1" x14ac:dyDescent="0.2">
      <c r="A117" s="454" t="s">
        <v>126</v>
      </c>
      <c r="B117" s="452">
        <v>45156</v>
      </c>
      <c r="C117" s="463">
        <v>6</v>
      </c>
      <c r="D117" s="421" t="s">
        <v>651</v>
      </c>
      <c r="E117" s="422"/>
      <c r="F117" s="428" t="s">
        <v>147</v>
      </c>
      <c r="G117" s="464">
        <v>45200</v>
      </c>
      <c r="H117" s="464">
        <v>45291</v>
      </c>
      <c r="I117" s="465" t="s">
        <v>148</v>
      </c>
      <c r="J117" s="423">
        <v>45291</v>
      </c>
      <c r="K117" s="424" t="s">
        <v>215</v>
      </c>
      <c r="L117" s="425" t="str">
        <f>VLOOKUP(K117,'DEPENDENCIAS-RESPONSABLES'!B:C,2,FALSE)</f>
        <v>Adriana María Taborda Zapata (Subgerente Administrativo y Financiero - E) Erika Viviana Alzate Úsuga (Líder de Programa Tesorería), Juan Felipe Parra Peña (Líder de Programa Contabilidad)</v>
      </c>
      <c r="M117" s="450">
        <v>1</v>
      </c>
      <c r="N117" s="450">
        <v>1</v>
      </c>
      <c r="O117" s="414" t="s">
        <v>652</v>
      </c>
      <c r="Q117" s="202" t="str">
        <f t="shared" si="4"/>
        <v>Cerrada</v>
      </c>
      <c r="R117" s="203">
        <f t="shared" si="5"/>
        <v>1</v>
      </c>
      <c r="S117" s="323"/>
      <c r="T117" s="323"/>
      <c r="U117" s="323" t="s">
        <v>140</v>
      </c>
      <c r="V117" s="323"/>
      <c r="W117" s="323"/>
      <c r="X117" s="323"/>
      <c r="Y117" s="323"/>
      <c r="Z117" s="323"/>
      <c r="AA117" s="323"/>
      <c r="AB117" s="323"/>
      <c r="AC117" s="323"/>
      <c r="AD117" s="323"/>
      <c r="AE117" s="323"/>
      <c r="AF117" s="204" t="str">
        <f>'[5]F-CF-RC-012'!K100</f>
        <v>Subgerencia Administrativa y Financiera / Contabilidad/ Tesorería</v>
      </c>
      <c r="AG117" s="204" t="str">
        <f>'[5]F-CF-RC-012'!L100</f>
        <v>Jorge Hernán Lopera Taborda/ Luz Stella Bedoya Castrillón/ Yolanda Cecilia Moreno Monsalve</v>
      </c>
      <c r="AH117" s="263"/>
      <c r="AI117" s="205"/>
    </row>
    <row r="118" spans="1:35" s="194" customFormat="1" ht="17.25" hidden="1" customHeight="1" x14ac:dyDescent="0.2">
      <c r="A118" s="454" t="s">
        <v>126</v>
      </c>
      <c r="B118" s="452">
        <v>45156</v>
      </c>
      <c r="C118" s="463">
        <v>6</v>
      </c>
      <c r="D118" s="421" t="s">
        <v>653</v>
      </c>
      <c r="E118" s="422"/>
      <c r="F118" s="428" t="s">
        <v>149</v>
      </c>
      <c r="G118" s="464">
        <v>45200</v>
      </c>
      <c r="H118" s="464">
        <v>45291</v>
      </c>
      <c r="I118" s="465" t="s">
        <v>150</v>
      </c>
      <c r="J118" s="423">
        <v>45291</v>
      </c>
      <c r="K118" s="424" t="s">
        <v>215</v>
      </c>
      <c r="L118" s="425" t="str">
        <f>VLOOKUP(K118,'DEPENDENCIAS-RESPONSABLES'!B:C,2,FALSE)</f>
        <v>Adriana María Taborda Zapata (Subgerente Administrativo y Financiero - E) Erika Viviana Alzate Úsuga (Líder de Programa Tesorería), Juan Felipe Parra Peña (Líder de Programa Contabilidad)</v>
      </c>
      <c r="M118" s="450">
        <v>1</v>
      </c>
      <c r="N118" s="450">
        <v>1</v>
      </c>
      <c r="O118" s="470" t="s">
        <v>654</v>
      </c>
      <c r="Q118" s="202" t="str">
        <f t="shared" si="4"/>
        <v>Cerrada</v>
      </c>
      <c r="R118" s="203">
        <f t="shared" si="5"/>
        <v>1</v>
      </c>
      <c r="S118" s="323"/>
      <c r="T118" s="323"/>
      <c r="U118" s="323" t="s">
        <v>140</v>
      </c>
      <c r="V118" s="323"/>
      <c r="W118" s="323"/>
      <c r="X118" s="323"/>
      <c r="Y118" s="323"/>
      <c r="Z118" s="323"/>
      <c r="AA118" s="323"/>
      <c r="AB118" s="323"/>
      <c r="AC118" s="323"/>
      <c r="AD118" s="323"/>
      <c r="AE118" s="323"/>
      <c r="AF118" s="204" t="str">
        <f>'[5]F-CF-RC-012'!K101</f>
        <v>Subgerencia Administrativa y Financiera / Contabilidad/ Tesorería</v>
      </c>
      <c r="AG118" s="204" t="str">
        <f>'[5]F-CF-RC-012'!L101</f>
        <v>Jorge Hernán Lopera Taborda/ Luz Stella Bedoya Castrillón/ Yolanda Cecilia Moreno Monsalve</v>
      </c>
      <c r="AH118" s="263"/>
      <c r="AI118" s="205"/>
    </row>
    <row r="119" spans="1:35" s="194" customFormat="1" ht="200.1" customHeight="1" x14ac:dyDescent="0.2">
      <c r="A119" s="454" t="s">
        <v>126</v>
      </c>
      <c r="B119" s="452">
        <v>45156</v>
      </c>
      <c r="C119" s="463">
        <v>7</v>
      </c>
      <c r="D119" s="421" t="s">
        <v>655</v>
      </c>
      <c r="E119" s="422" t="s">
        <v>21</v>
      </c>
      <c r="F119" s="415" t="s">
        <v>566</v>
      </c>
      <c r="G119" s="423">
        <v>45938</v>
      </c>
      <c r="H119" s="423">
        <v>45965</v>
      </c>
      <c r="I119" s="465" t="s">
        <v>151</v>
      </c>
      <c r="J119" s="423">
        <f t="shared" ref="J119:J120" si="10">+H119</f>
        <v>45965</v>
      </c>
      <c r="K119" s="424" t="s">
        <v>202</v>
      </c>
      <c r="L119" s="425" t="str">
        <f>VLOOKUP(K119,'DEPENDENCIAS-RESPONSABLES'!B:C,2,FALSE)</f>
        <v>Adriana María Taborda Zapata (Subgerente Administrativo y Financiero - E), Erika Viviana Alzate Úsuga (Líder de Programa Tesorería)</v>
      </c>
      <c r="M119" s="426">
        <v>0.99</v>
      </c>
      <c r="N119" s="426">
        <v>0.99</v>
      </c>
      <c r="O119" s="414" t="s">
        <v>729</v>
      </c>
      <c r="Q119" s="202" t="str">
        <f t="shared" si="4"/>
        <v>Abierta</v>
      </c>
      <c r="R119" s="203">
        <f t="shared" si="5"/>
        <v>1</v>
      </c>
      <c r="S119" s="323"/>
      <c r="T119" s="323"/>
      <c r="U119" s="323" t="s">
        <v>140</v>
      </c>
      <c r="V119" s="323"/>
      <c r="W119" s="323"/>
      <c r="X119" s="323"/>
      <c r="Y119" s="323"/>
      <c r="Z119" s="323"/>
      <c r="AA119" s="323"/>
      <c r="AB119" s="323"/>
      <c r="AC119" s="323"/>
      <c r="AD119" s="323"/>
      <c r="AE119" s="323"/>
      <c r="AF119" s="204" t="str">
        <f>'[5]F-CF-RC-012'!K102</f>
        <v>Oficina Asesora de Planeación/ Tesorería</v>
      </c>
      <c r="AG119" s="204" t="str">
        <f>'[5]F-CF-RC-012'!L102</f>
        <v>Yolanda Cecilia Moreno Monsalve</v>
      </c>
      <c r="AH119" s="263"/>
      <c r="AI119" s="205"/>
    </row>
    <row r="120" spans="1:35" s="194" customFormat="1" ht="240.75" customHeight="1" x14ac:dyDescent="0.2">
      <c r="A120" s="454" t="s">
        <v>126</v>
      </c>
      <c r="B120" s="452">
        <v>45156</v>
      </c>
      <c r="C120" s="463">
        <v>7</v>
      </c>
      <c r="D120" s="421" t="s">
        <v>655</v>
      </c>
      <c r="E120" s="422" t="s">
        <v>21</v>
      </c>
      <c r="F120" s="415" t="s">
        <v>564</v>
      </c>
      <c r="G120" s="423">
        <v>45938</v>
      </c>
      <c r="H120" s="423">
        <v>45965</v>
      </c>
      <c r="I120" s="465" t="s">
        <v>151</v>
      </c>
      <c r="J120" s="423">
        <f t="shared" si="10"/>
        <v>45965</v>
      </c>
      <c r="K120" s="424" t="s">
        <v>202</v>
      </c>
      <c r="L120" s="425" t="str">
        <f>VLOOKUP(K120,'DEPENDENCIAS-RESPONSABLES'!B:C,2,FALSE)</f>
        <v>Adriana María Taborda Zapata (Subgerente Administrativo y Financiero - E), Erika Viviana Alzate Úsuga (Líder de Programa Tesorería)</v>
      </c>
      <c r="M120" s="426">
        <v>0.99</v>
      </c>
      <c r="N120" s="426">
        <v>0.99</v>
      </c>
      <c r="O120" s="414" t="s">
        <v>730</v>
      </c>
      <c r="Q120" s="202" t="str">
        <f t="shared" si="4"/>
        <v>Abierta</v>
      </c>
      <c r="R120" s="203">
        <f t="shared" si="5"/>
        <v>1</v>
      </c>
      <c r="S120" s="323"/>
      <c r="T120" s="323"/>
      <c r="U120" s="323"/>
      <c r="V120" s="323"/>
      <c r="W120" s="323"/>
      <c r="X120" s="323"/>
      <c r="Y120" s="323"/>
      <c r="Z120" s="323"/>
      <c r="AA120" s="323"/>
      <c r="AB120" s="323"/>
      <c r="AC120" s="323"/>
      <c r="AD120" s="323"/>
      <c r="AE120" s="323"/>
      <c r="AF120" s="204"/>
      <c r="AG120" s="204"/>
      <c r="AH120" s="263"/>
      <c r="AI120" s="415"/>
    </row>
    <row r="121" spans="1:35" s="194" customFormat="1" ht="30.75" hidden="1" customHeight="1" x14ac:dyDescent="0.2">
      <c r="A121" s="451" t="s">
        <v>357</v>
      </c>
      <c r="B121" s="452">
        <v>45540</v>
      </c>
      <c r="C121" s="463">
        <v>1</v>
      </c>
      <c r="D121" s="421" t="s">
        <v>656</v>
      </c>
      <c r="E121" s="422" t="s">
        <v>24</v>
      </c>
      <c r="F121" s="428" t="s">
        <v>380</v>
      </c>
      <c r="G121" s="452">
        <v>45566</v>
      </c>
      <c r="H121" s="452">
        <v>45930</v>
      </c>
      <c r="I121" s="480" t="s">
        <v>381</v>
      </c>
      <c r="J121" s="423">
        <v>45930</v>
      </c>
      <c r="K121" s="424" t="s">
        <v>166</v>
      </c>
      <c r="L121" s="425" t="str">
        <f>VLOOKUP(K121,'DEPENDENCIAS-RESPONSABLES'!B:C,2,FALSE)</f>
        <v>Esperanza Peñaranda Pineda (Directora Operativa de Contratación)</v>
      </c>
      <c r="M121" s="450">
        <v>1</v>
      </c>
      <c r="N121" s="450">
        <v>1</v>
      </c>
      <c r="O121" s="465" t="s">
        <v>657</v>
      </c>
      <c r="Q121" s="202" t="str">
        <f t="shared" si="4"/>
        <v>Cerrada</v>
      </c>
      <c r="R121" s="203">
        <f t="shared" si="5"/>
        <v>1</v>
      </c>
      <c r="S121" s="323"/>
      <c r="T121" s="323"/>
      <c r="U121" s="323"/>
      <c r="V121" s="326" t="s">
        <v>166</v>
      </c>
      <c r="W121" s="323"/>
      <c r="X121" s="318"/>
      <c r="Y121" s="323"/>
      <c r="Z121" s="323"/>
      <c r="AA121" s="323"/>
      <c r="AB121" s="323"/>
      <c r="AC121" s="323"/>
      <c r="AD121" s="323"/>
      <c r="AE121" s="323"/>
      <c r="AF121" s="204"/>
      <c r="AG121" s="204"/>
      <c r="AH121" s="263"/>
      <c r="AI121" s="205"/>
    </row>
    <row r="122" spans="1:35" s="194" customFormat="1" ht="38.25" hidden="1" customHeight="1" x14ac:dyDescent="0.2">
      <c r="A122" s="454" t="s">
        <v>357</v>
      </c>
      <c r="B122" s="452">
        <v>45540</v>
      </c>
      <c r="C122" s="463">
        <v>2</v>
      </c>
      <c r="D122" s="421" t="s">
        <v>658</v>
      </c>
      <c r="E122" s="422" t="s">
        <v>24</v>
      </c>
      <c r="F122" s="428" t="s">
        <v>382</v>
      </c>
      <c r="G122" s="452">
        <v>45566</v>
      </c>
      <c r="H122" s="452">
        <v>45930</v>
      </c>
      <c r="I122" s="480" t="s">
        <v>381</v>
      </c>
      <c r="J122" s="423">
        <v>45930</v>
      </c>
      <c r="K122" s="424" t="s">
        <v>166</v>
      </c>
      <c r="L122" s="425" t="str">
        <f>VLOOKUP(K122,'DEPENDENCIAS-RESPONSABLES'!B:C,2,FALSE)</f>
        <v>Esperanza Peñaranda Pineda (Directora Operativa de Contratación)</v>
      </c>
      <c r="M122" s="450">
        <v>1</v>
      </c>
      <c r="N122" s="450">
        <v>1</v>
      </c>
      <c r="O122" s="465" t="s">
        <v>659</v>
      </c>
      <c r="Q122" s="202" t="str">
        <f t="shared" si="4"/>
        <v>Cerrada</v>
      </c>
      <c r="R122" s="203">
        <f t="shared" si="5"/>
        <v>1</v>
      </c>
      <c r="S122" s="323"/>
      <c r="T122" s="323"/>
      <c r="U122" s="323"/>
      <c r="V122" s="326" t="s">
        <v>166</v>
      </c>
      <c r="W122" s="323"/>
      <c r="X122" s="318"/>
      <c r="Y122" s="323"/>
      <c r="Z122" s="323"/>
      <c r="AA122" s="323"/>
      <c r="AB122" s="323"/>
      <c r="AC122" s="323"/>
      <c r="AD122" s="323"/>
      <c r="AE122" s="323"/>
      <c r="AF122" s="204"/>
      <c r="AG122" s="204"/>
      <c r="AH122" s="263"/>
      <c r="AI122" s="205"/>
    </row>
    <row r="123" spans="1:35" s="194" customFormat="1" ht="48" hidden="1" customHeight="1" x14ac:dyDescent="0.2">
      <c r="A123" s="454" t="s">
        <v>357</v>
      </c>
      <c r="B123" s="452">
        <v>45540</v>
      </c>
      <c r="C123" s="463">
        <v>3</v>
      </c>
      <c r="D123" s="421" t="s">
        <v>660</v>
      </c>
      <c r="E123" s="422" t="s">
        <v>4</v>
      </c>
      <c r="F123" s="428" t="s">
        <v>383</v>
      </c>
      <c r="G123" s="452">
        <v>45566</v>
      </c>
      <c r="H123" s="452">
        <v>45657</v>
      </c>
      <c r="I123" s="480" t="s">
        <v>384</v>
      </c>
      <c r="J123" s="423">
        <v>45657</v>
      </c>
      <c r="K123" s="424" t="s">
        <v>166</v>
      </c>
      <c r="L123" s="425" t="str">
        <f>VLOOKUP(K123,'DEPENDENCIAS-RESPONSABLES'!B:C,2,FALSE)</f>
        <v>Esperanza Peñaranda Pineda (Directora Operativa de Contratación)</v>
      </c>
      <c r="M123" s="450">
        <v>1</v>
      </c>
      <c r="N123" s="450">
        <v>1</v>
      </c>
      <c r="O123" s="465" t="s">
        <v>661</v>
      </c>
      <c r="Q123" s="202" t="str">
        <f t="shared" si="4"/>
        <v>Cerrada</v>
      </c>
      <c r="R123" s="203">
        <f t="shared" si="5"/>
        <v>1</v>
      </c>
      <c r="S123" s="323"/>
      <c r="T123" s="323"/>
      <c r="U123" s="323"/>
      <c r="V123" s="326" t="s">
        <v>166</v>
      </c>
      <c r="W123" s="323"/>
      <c r="X123" s="318"/>
      <c r="Y123" s="323"/>
      <c r="Z123" s="323"/>
      <c r="AA123" s="323"/>
      <c r="AB123" s="323"/>
      <c r="AC123" s="323"/>
      <c r="AD123" s="323"/>
      <c r="AE123" s="323"/>
      <c r="AF123" s="204"/>
      <c r="AG123" s="204"/>
      <c r="AH123" s="263"/>
      <c r="AI123" s="205"/>
    </row>
    <row r="124" spans="1:35" s="194" customFormat="1" ht="200.1" customHeight="1" x14ac:dyDescent="0.2">
      <c r="A124" s="454" t="s">
        <v>357</v>
      </c>
      <c r="B124" s="452">
        <v>45540</v>
      </c>
      <c r="C124" s="463">
        <v>4</v>
      </c>
      <c r="D124" s="457" t="s">
        <v>662</v>
      </c>
      <c r="E124" s="422" t="s">
        <v>4</v>
      </c>
      <c r="F124" s="466" t="s">
        <v>663</v>
      </c>
      <c r="G124" s="423">
        <v>45938</v>
      </c>
      <c r="H124" s="423">
        <v>46021</v>
      </c>
      <c r="I124" s="481" t="s">
        <v>694</v>
      </c>
      <c r="J124" s="423">
        <f t="shared" ref="J124:J128" si="11">+H124</f>
        <v>46021</v>
      </c>
      <c r="K124" s="424" t="s">
        <v>447</v>
      </c>
      <c r="L124" s="425" t="str">
        <f>VLOOKUP(K124,'DEPENDENCIAS-RESPONSABLES'!B:C,2,FALSE)</f>
        <v>Esperanza Peñaranda Pineda (Directora Operativa de Contratación), Anderson Ospina Sierra (Director Operativo Sistemas de Información)</v>
      </c>
      <c r="M124" s="450">
        <v>0.99</v>
      </c>
      <c r="N124" s="450">
        <v>0.99</v>
      </c>
      <c r="O124" s="414" t="s">
        <v>731</v>
      </c>
      <c r="Q124" s="202" t="str">
        <f t="shared" si="4"/>
        <v>Abierta</v>
      </c>
      <c r="R124" s="203">
        <f t="shared" si="5"/>
        <v>1</v>
      </c>
      <c r="S124" s="323"/>
      <c r="T124" s="323"/>
      <c r="U124" s="323"/>
      <c r="V124" s="326" t="s">
        <v>166</v>
      </c>
      <c r="W124" s="323"/>
      <c r="X124" s="318"/>
      <c r="Y124" s="323"/>
      <c r="Z124" s="323"/>
      <c r="AA124" s="323"/>
      <c r="AB124" s="323"/>
      <c r="AC124" s="323"/>
      <c r="AD124" s="323"/>
      <c r="AE124" s="323"/>
      <c r="AF124" s="204"/>
      <c r="AG124" s="204"/>
      <c r="AH124" s="263"/>
      <c r="AI124" s="205"/>
    </row>
    <row r="125" spans="1:35" s="194" customFormat="1" ht="200.1" customHeight="1" x14ac:dyDescent="0.2">
      <c r="A125" s="454" t="s">
        <v>357</v>
      </c>
      <c r="B125" s="452">
        <v>45540</v>
      </c>
      <c r="C125" s="463">
        <v>4</v>
      </c>
      <c r="D125" s="457" t="s">
        <v>662</v>
      </c>
      <c r="E125" s="422" t="s">
        <v>4</v>
      </c>
      <c r="F125" s="466" t="s">
        <v>664</v>
      </c>
      <c r="G125" s="423">
        <v>45938</v>
      </c>
      <c r="H125" s="423">
        <v>46021</v>
      </c>
      <c r="I125" s="481" t="s">
        <v>694</v>
      </c>
      <c r="J125" s="423">
        <f t="shared" si="11"/>
        <v>46021</v>
      </c>
      <c r="K125" s="424" t="s">
        <v>447</v>
      </c>
      <c r="L125" s="425" t="str">
        <f>VLOOKUP(K125,'DEPENDENCIAS-RESPONSABLES'!B:C,2,FALSE)</f>
        <v>Esperanza Peñaranda Pineda (Directora Operativa de Contratación), Anderson Ospina Sierra (Director Operativo Sistemas de Información)</v>
      </c>
      <c r="M125" s="450">
        <v>0.99</v>
      </c>
      <c r="N125" s="450">
        <v>0.99</v>
      </c>
      <c r="O125" s="414" t="s">
        <v>732</v>
      </c>
      <c r="Q125" s="202" t="str">
        <f t="shared" si="4"/>
        <v>Abierta</v>
      </c>
      <c r="R125" s="203">
        <f t="shared" si="5"/>
        <v>1</v>
      </c>
      <c r="S125" s="323"/>
      <c r="T125" s="323"/>
      <c r="U125" s="323"/>
      <c r="V125" s="326"/>
      <c r="W125" s="323"/>
      <c r="X125" s="318"/>
      <c r="Y125" s="323"/>
      <c r="Z125" s="323"/>
      <c r="AA125" s="323"/>
      <c r="AB125" s="323"/>
      <c r="AC125" s="323"/>
      <c r="AD125" s="323"/>
      <c r="AE125" s="323"/>
      <c r="AF125" s="204"/>
      <c r="AG125" s="204"/>
      <c r="AH125" s="263"/>
      <c r="AI125" s="205"/>
    </row>
    <row r="126" spans="1:35" s="194" customFormat="1" ht="200.1" customHeight="1" x14ac:dyDescent="0.2">
      <c r="A126" s="454" t="s">
        <v>357</v>
      </c>
      <c r="B126" s="452">
        <v>45540</v>
      </c>
      <c r="C126" s="463">
        <v>4</v>
      </c>
      <c r="D126" s="457" t="s">
        <v>662</v>
      </c>
      <c r="E126" s="422" t="s">
        <v>4</v>
      </c>
      <c r="F126" s="466" t="s">
        <v>550</v>
      </c>
      <c r="G126" s="423">
        <v>45938</v>
      </c>
      <c r="H126" s="423">
        <v>46021</v>
      </c>
      <c r="I126" s="481" t="s">
        <v>694</v>
      </c>
      <c r="J126" s="423">
        <f t="shared" si="11"/>
        <v>46021</v>
      </c>
      <c r="K126" s="424" t="s">
        <v>447</v>
      </c>
      <c r="L126" s="425" t="str">
        <f>VLOOKUP(K126,'DEPENDENCIAS-RESPONSABLES'!B:C,2,FALSE)</f>
        <v>Esperanza Peñaranda Pineda (Directora Operativa de Contratación), Anderson Ospina Sierra (Director Operativo Sistemas de Información)</v>
      </c>
      <c r="M126" s="450">
        <v>0.99</v>
      </c>
      <c r="N126" s="450">
        <v>0.99</v>
      </c>
      <c r="O126" s="414" t="s">
        <v>733</v>
      </c>
      <c r="Q126" s="202" t="str">
        <f t="shared" si="4"/>
        <v>Abierta</v>
      </c>
      <c r="R126" s="203">
        <f t="shared" si="5"/>
        <v>1</v>
      </c>
      <c r="S126" s="323"/>
      <c r="T126" s="323"/>
      <c r="U126" s="323"/>
      <c r="V126" s="326"/>
      <c r="W126" s="323"/>
      <c r="X126" s="318"/>
      <c r="Y126" s="323"/>
      <c r="Z126" s="323"/>
      <c r="AA126" s="323"/>
      <c r="AB126" s="323"/>
      <c r="AC126" s="323"/>
      <c r="AD126" s="323"/>
      <c r="AE126" s="323"/>
      <c r="AF126" s="204"/>
      <c r="AG126" s="204"/>
      <c r="AH126" s="263"/>
      <c r="AI126" s="205"/>
    </row>
    <row r="127" spans="1:35" s="194" customFormat="1" ht="200.1" customHeight="1" x14ac:dyDescent="0.2">
      <c r="A127" s="454" t="s">
        <v>357</v>
      </c>
      <c r="B127" s="452">
        <v>45540</v>
      </c>
      <c r="C127" s="463">
        <v>4</v>
      </c>
      <c r="D127" s="457" t="s">
        <v>662</v>
      </c>
      <c r="E127" s="422" t="s">
        <v>4</v>
      </c>
      <c r="F127" s="466" t="s">
        <v>547</v>
      </c>
      <c r="G127" s="423">
        <v>45938</v>
      </c>
      <c r="H127" s="423">
        <v>46203</v>
      </c>
      <c r="I127" s="481" t="s">
        <v>694</v>
      </c>
      <c r="J127" s="423">
        <f t="shared" si="11"/>
        <v>46203</v>
      </c>
      <c r="K127" s="424" t="s">
        <v>447</v>
      </c>
      <c r="L127" s="425" t="str">
        <f>VLOOKUP(K127,'DEPENDENCIAS-RESPONSABLES'!B:C,2,FALSE)</f>
        <v>Esperanza Peñaranda Pineda (Directora Operativa de Contratación), Anderson Ospina Sierra (Director Operativo Sistemas de Información)</v>
      </c>
      <c r="M127" s="450">
        <v>0.65</v>
      </c>
      <c r="N127" s="450">
        <v>0.65</v>
      </c>
      <c r="O127" s="414" t="s">
        <v>734</v>
      </c>
      <c r="Q127" s="202" t="str">
        <f t="shared" si="4"/>
        <v>Abierta</v>
      </c>
      <c r="R127" s="203">
        <f t="shared" si="5"/>
        <v>1</v>
      </c>
      <c r="S127" s="323"/>
      <c r="T127" s="323"/>
      <c r="U127" s="323"/>
      <c r="V127" s="326"/>
      <c r="W127" s="323"/>
      <c r="X127" s="318"/>
      <c r="Y127" s="323"/>
      <c r="Z127" s="323"/>
      <c r="AA127" s="323"/>
      <c r="AB127" s="323"/>
      <c r="AC127" s="323"/>
      <c r="AD127" s="323"/>
      <c r="AE127" s="323"/>
      <c r="AF127" s="204"/>
      <c r="AG127" s="204"/>
      <c r="AH127" s="263"/>
      <c r="AI127" s="205"/>
    </row>
    <row r="128" spans="1:35" s="194" customFormat="1" ht="200.1" customHeight="1" x14ac:dyDescent="0.2">
      <c r="A128" s="454" t="s">
        <v>357</v>
      </c>
      <c r="B128" s="452">
        <v>45540</v>
      </c>
      <c r="C128" s="463">
        <v>4</v>
      </c>
      <c r="D128" s="457" t="s">
        <v>662</v>
      </c>
      <c r="E128" s="422" t="s">
        <v>4</v>
      </c>
      <c r="F128" s="466" t="s">
        <v>665</v>
      </c>
      <c r="G128" s="423">
        <v>45938</v>
      </c>
      <c r="H128" s="423">
        <v>46021</v>
      </c>
      <c r="I128" s="481" t="s">
        <v>694</v>
      </c>
      <c r="J128" s="423">
        <f t="shared" si="11"/>
        <v>46021</v>
      </c>
      <c r="K128" s="424" t="s">
        <v>447</v>
      </c>
      <c r="L128" s="425" t="str">
        <f>VLOOKUP(K128,'DEPENDENCIAS-RESPONSABLES'!B:C,2,FALSE)</f>
        <v>Esperanza Peñaranda Pineda (Directora Operativa de Contratación), Anderson Ospina Sierra (Director Operativo Sistemas de Información)</v>
      </c>
      <c r="M128" s="450">
        <v>0.99</v>
      </c>
      <c r="N128" s="450">
        <v>0.99</v>
      </c>
      <c r="O128" s="414" t="s">
        <v>735</v>
      </c>
      <c r="Q128" s="202" t="str">
        <f t="shared" si="4"/>
        <v>Abierta</v>
      </c>
      <c r="R128" s="203">
        <f t="shared" si="5"/>
        <v>1</v>
      </c>
      <c r="S128" s="323"/>
      <c r="T128" s="323"/>
      <c r="U128" s="323"/>
      <c r="V128" s="326"/>
      <c r="W128" s="323"/>
      <c r="X128" s="318"/>
      <c r="Y128" s="323"/>
      <c r="Z128" s="323"/>
      <c r="AA128" s="323"/>
      <c r="AB128" s="323"/>
      <c r="AC128" s="323"/>
      <c r="AD128" s="323"/>
      <c r="AE128" s="323"/>
      <c r="AF128" s="204"/>
      <c r="AG128" s="204"/>
      <c r="AH128" s="263"/>
      <c r="AI128" s="205"/>
    </row>
    <row r="129" spans="1:16383" s="194" customFormat="1" ht="30" hidden="1" customHeight="1" x14ac:dyDescent="0.2">
      <c r="A129" s="454" t="s">
        <v>357</v>
      </c>
      <c r="B129" s="452">
        <v>45540</v>
      </c>
      <c r="C129" s="463">
        <v>5</v>
      </c>
      <c r="D129" s="421" t="s">
        <v>666</v>
      </c>
      <c r="E129" s="422" t="s">
        <v>24</v>
      </c>
      <c r="F129" s="428" t="s">
        <v>385</v>
      </c>
      <c r="G129" s="452">
        <v>45566</v>
      </c>
      <c r="H129" s="452">
        <v>45657</v>
      </c>
      <c r="I129" s="480" t="s">
        <v>386</v>
      </c>
      <c r="J129" s="423">
        <v>45657</v>
      </c>
      <c r="K129" s="424" t="s">
        <v>166</v>
      </c>
      <c r="L129" s="425" t="str">
        <f>VLOOKUP(K129,'DEPENDENCIAS-RESPONSABLES'!B:C,2,FALSE)</f>
        <v>Esperanza Peñaranda Pineda (Directora Operativa de Contratación)</v>
      </c>
      <c r="M129" s="450">
        <v>1</v>
      </c>
      <c r="N129" s="450">
        <v>1</v>
      </c>
      <c r="O129" s="465" t="s">
        <v>667</v>
      </c>
      <c r="Q129" s="202" t="str">
        <f t="shared" si="4"/>
        <v>Cerrada</v>
      </c>
      <c r="R129" s="203">
        <f t="shared" si="5"/>
        <v>1</v>
      </c>
      <c r="S129" s="323"/>
      <c r="T129" s="323"/>
      <c r="U129" s="323"/>
      <c r="V129" s="326" t="s">
        <v>166</v>
      </c>
      <c r="W129" s="323"/>
      <c r="X129" s="318"/>
      <c r="Y129" s="323"/>
      <c r="Z129" s="323"/>
      <c r="AA129" s="323"/>
      <c r="AB129" s="323" t="s">
        <v>172</v>
      </c>
      <c r="AC129" s="323"/>
      <c r="AD129" s="323"/>
      <c r="AE129" s="323"/>
      <c r="AF129" s="204"/>
      <c r="AG129" s="204"/>
      <c r="AH129" s="263"/>
      <c r="AI129" s="205"/>
    </row>
    <row r="130" spans="1:16383" s="194" customFormat="1" ht="34.5" hidden="1" customHeight="1" x14ac:dyDescent="0.2">
      <c r="A130" s="454" t="s">
        <v>357</v>
      </c>
      <c r="B130" s="452">
        <v>45540</v>
      </c>
      <c r="C130" s="463">
        <v>6</v>
      </c>
      <c r="D130" s="457" t="s">
        <v>668</v>
      </c>
      <c r="E130" s="422" t="s">
        <v>4</v>
      </c>
      <c r="F130" s="428" t="s">
        <v>385</v>
      </c>
      <c r="G130" s="452">
        <v>45566</v>
      </c>
      <c r="H130" s="452">
        <v>45657</v>
      </c>
      <c r="I130" s="480" t="s">
        <v>386</v>
      </c>
      <c r="J130" s="423">
        <v>45657</v>
      </c>
      <c r="K130" s="424" t="s">
        <v>166</v>
      </c>
      <c r="L130" s="482" t="s">
        <v>265</v>
      </c>
      <c r="M130" s="426">
        <v>1</v>
      </c>
      <c r="N130" s="426">
        <v>1</v>
      </c>
      <c r="O130" s="465" t="s">
        <v>669</v>
      </c>
      <c r="P130" s="273"/>
      <c r="Q130" s="202" t="str">
        <f t="shared" si="4"/>
        <v>Cerrada</v>
      </c>
      <c r="R130" s="203">
        <f t="shared" si="5"/>
        <v>1</v>
      </c>
      <c r="S130" s="327"/>
      <c r="T130" s="327"/>
      <c r="U130" s="327"/>
      <c r="V130" s="326" t="s">
        <v>166</v>
      </c>
      <c r="W130" s="327"/>
      <c r="X130" s="319"/>
      <c r="Y130" s="327"/>
      <c r="Z130" s="327"/>
      <c r="AA130" s="327"/>
      <c r="AB130" s="327"/>
      <c r="AC130" s="327"/>
      <c r="AD130" s="327"/>
      <c r="AE130" s="327"/>
      <c r="AF130" s="204"/>
      <c r="AG130" s="204"/>
      <c r="AH130" s="278" t="s">
        <v>408</v>
      </c>
      <c r="AI130" s="273"/>
      <c r="AJ130" s="273"/>
      <c r="AK130" s="273"/>
      <c r="AL130" s="273"/>
      <c r="AM130" s="273"/>
      <c r="AN130" s="273"/>
      <c r="AO130" s="273"/>
      <c r="AP130" s="273"/>
      <c r="AQ130" s="273"/>
      <c r="AR130" s="273"/>
      <c r="AS130" s="273"/>
      <c r="AT130" s="273"/>
      <c r="AU130" s="273"/>
      <c r="AV130" s="273"/>
      <c r="AW130" s="273"/>
      <c r="AX130" s="273"/>
      <c r="AY130" s="273"/>
      <c r="AZ130" s="273"/>
      <c r="BA130" s="273"/>
      <c r="BB130" s="273"/>
      <c r="BC130" s="273"/>
      <c r="BD130" s="273"/>
      <c r="BE130" s="273"/>
      <c r="BF130" s="273"/>
      <c r="BG130" s="273"/>
      <c r="BH130" s="273"/>
      <c r="BI130" s="273"/>
      <c r="BJ130" s="273"/>
      <c r="BK130" s="273"/>
      <c r="BL130" s="273"/>
      <c r="BM130" s="273"/>
      <c r="BN130" s="273"/>
      <c r="BO130" s="273"/>
      <c r="BP130" s="273"/>
      <c r="BQ130" s="273"/>
      <c r="BR130" s="273"/>
      <c r="BS130" s="273"/>
      <c r="BT130" s="273"/>
      <c r="BU130" s="273"/>
      <c r="BV130" s="273"/>
      <c r="BW130" s="273"/>
      <c r="BX130" s="273"/>
      <c r="BY130" s="273"/>
      <c r="BZ130" s="273"/>
      <c r="CA130" s="273"/>
      <c r="CB130" s="273"/>
      <c r="CC130" s="273"/>
      <c r="CD130" s="273"/>
      <c r="CE130" s="273"/>
      <c r="CF130" s="273"/>
      <c r="CG130" s="273"/>
      <c r="CH130" s="273"/>
      <c r="CI130" s="273"/>
      <c r="CJ130" s="273"/>
      <c r="CK130" s="273"/>
      <c r="CL130" s="273"/>
      <c r="CM130" s="273"/>
      <c r="CN130" s="273"/>
      <c r="CO130" s="273"/>
      <c r="CP130" s="273"/>
      <c r="CQ130" s="273"/>
      <c r="CR130" s="273"/>
      <c r="CS130" s="273"/>
      <c r="CT130" s="273"/>
      <c r="CU130" s="273"/>
      <c r="CV130" s="273"/>
      <c r="CW130" s="273"/>
      <c r="CX130" s="273"/>
      <c r="CY130" s="273"/>
      <c r="CZ130" s="273"/>
      <c r="DA130" s="273"/>
      <c r="DB130" s="273"/>
      <c r="DC130" s="273"/>
      <c r="DD130" s="273"/>
      <c r="DE130" s="273"/>
      <c r="DF130" s="273"/>
      <c r="DG130" s="273"/>
      <c r="DH130" s="273"/>
      <c r="DI130" s="273"/>
      <c r="DJ130" s="273"/>
      <c r="DK130" s="273"/>
      <c r="DL130" s="273"/>
      <c r="DM130" s="273"/>
      <c r="DN130" s="273"/>
      <c r="DO130" s="273"/>
      <c r="DP130" s="273"/>
      <c r="DQ130" s="273"/>
      <c r="DR130" s="273"/>
      <c r="DS130" s="273"/>
      <c r="DT130" s="273"/>
      <c r="DU130" s="273"/>
      <c r="DV130" s="273"/>
      <c r="DW130" s="273"/>
      <c r="DX130" s="273"/>
      <c r="DY130" s="273"/>
      <c r="DZ130" s="273"/>
      <c r="EA130" s="273"/>
      <c r="EB130" s="273"/>
      <c r="EC130" s="273"/>
      <c r="ED130" s="273"/>
      <c r="EE130" s="273"/>
      <c r="EF130" s="273"/>
      <c r="EG130" s="273"/>
      <c r="EH130" s="273"/>
      <c r="EI130" s="273"/>
      <c r="EJ130" s="273"/>
      <c r="EK130" s="273"/>
      <c r="EL130" s="273"/>
      <c r="EM130" s="273"/>
      <c r="EN130" s="273"/>
      <c r="EO130" s="273"/>
      <c r="EP130" s="273"/>
      <c r="EQ130" s="273"/>
      <c r="ER130" s="273"/>
      <c r="ES130" s="273"/>
      <c r="ET130" s="273"/>
      <c r="EU130" s="273"/>
      <c r="EV130" s="273"/>
      <c r="EW130" s="273"/>
      <c r="EX130" s="273"/>
      <c r="EY130" s="273"/>
      <c r="EZ130" s="273"/>
      <c r="FA130" s="273"/>
      <c r="FB130" s="273"/>
      <c r="FC130" s="273"/>
      <c r="FD130" s="273"/>
      <c r="FE130" s="273"/>
      <c r="FF130" s="273"/>
      <c r="FG130" s="273"/>
      <c r="FH130" s="273"/>
      <c r="FI130" s="273"/>
      <c r="FJ130" s="273"/>
      <c r="FK130" s="273"/>
      <c r="FL130" s="273"/>
      <c r="FM130" s="273"/>
      <c r="FN130" s="273"/>
      <c r="FO130" s="273"/>
      <c r="FP130" s="273"/>
      <c r="FQ130" s="273"/>
      <c r="FR130" s="273"/>
      <c r="FS130" s="273"/>
      <c r="FT130" s="273"/>
      <c r="FU130" s="273"/>
      <c r="FV130" s="273"/>
      <c r="FW130" s="273"/>
      <c r="FX130" s="273"/>
      <c r="FY130" s="273"/>
      <c r="FZ130" s="273"/>
      <c r="GA130" s="273"/>
      <c r="GB130" s="273"/>
      <c r="GC130" s="273"/>
      <c r="GD130" s="273"/>
      <c r="GE130" s="273"/>
      <c r="GF130" s="273"/>
      <c r="GG130" s="273"/>
      <c r="GH130" s="273"/>
      <c r="GI130" s="273"/>
      <c r="GJ130" s="273"/>
      <c r="GK130" s="273"/>
      <c r="GL130" s="273"/>
      <c r="GM130" s="273"/>
      <c r="GN130" s="273"/>
      <c r="GO130" s="273"/>
      <c r="GP130" s="273"/>
      <c r="GQ130" s="273"/>
      <c r="GR130" s="273"/>
      <c r="GS130" s="273"/>
      <c r="GT130" s="273"/>
      <c r="GU130" s="273"/>
      <c r="GV130" s="273"/>
      <c r="GW130" s="273"/>
      <c r="GX130" s="273"/>
      <c r="GY130" s="273"/>
      <c r="GZ130" s="273"/>
      <c r="HA130" s="273"/>
      <c r="HB130" s="273"/>
      <c r="HC130" s="273"/>
      <c r="HD130" s="273"/>
      <c r="HE130" s="273"/>
      <c r="HF130" s="273"/>
      <c r="HG130" s="273"/>
      <c r="HH130" s="273"/>
      <c r="HI130" s="273"/>
      <c r="HJ130" s="273"/>
      <c r="HK130" s="273"/>
      <c r="HL130" s="273"/>
      <c r="HM130" s="273"/>
      <c r="HN130" s="273"/>
      <c r="HO130" s="273"/>
      <c r="HP130" s="273"/>
      <c r="HQ130" s="273"/>
      <c r="HR130" s="273"/>
      <c r="HS130" s="273"/>
      <c r="HT130" s="273"/>
      <c r="HU130" s="273"/>
      <c r="HV130" s="273"/>
      <c r="HW130" s="273"/>
      <c r="HX130" s="273"/>
      <c r="HY130" s="273"/>
      <c r="HZ130" s="273"/>
      <c r="IA130" s="273"/>
      <c r="IB130" s="273"/>
      <c r="IC130" s="273"/>
      <c r="ID130" s="273"/>
      <c r="IE130" s="273"/>
      <c r="IF130" s="273"/>
      <c r="IG130" s="273"/>
      <c r="IH130" s="273"/>
      <c r="II130" s="273"/>
      <c r="IJ130" s="273"/>
      <c r="IK130" s="273"/>
      <c r="IL130" s="273"/>
      <c r="IM130" s="273"/>
      <c r="IN130" s="273"/>
      <c r="IO130" s="273"/>
      <c r="IP130" s="273"/>
      <c r="IQ130" s="273"/>
      <c r="IR130" s="273"/>
      <c r="IS130" s="273"/>
      <c r="IT130" s="273"/>
      <c r="IU130" s="273"/>
      <c r="IV130" s="273"/>
      <c r="IW130" s="273"/>
      <c r="IX130" s="273"/>
      <c r="IY130" s="273"/>
      <c r="IZ130" s="273"/>
      <c r="JA130" s="273"/>
      <c r="JB130" s="273"/>
      <c r="JC130" s="273"/>
      <c r="JD130" s="273"/>
      <c r="JE130" s="273"/>
      <c r="JF130" s="273"/>
      <c r="JG130" s="273"/>
      <c r="JH130" s="273"/>
      <c r="JI130" s="273"/>
      <c r="JJ130" s="273"/>
      <c r="JK130" s="273"/>
      <c r="JL130" s="273"/>
      <c r="JM130" s="273"/>
      <c r="JN130" s="273"/>
      <c r="JO130" s="273"/>
      <c r="JP130" s="273"/>
      <c r="JQ130" s="273"/>
      <c r="JR130" s="273"/>
      <c r="JS130" s="273"/>
      <c r="JT130" s="273"/>
      <c r="JU130" s="273"/>
      <c r="JV130" s="273"/>
      <c r="JW130" s="273"/>
      <c r="JX130" s="273"/>
      <c r="JY130" s="273"/>
      <c r="JZ130" s="273"/>
      <c r="KA130" s="273"/>
      <c r="KB130" s="273"/>
      <c r="KC130" s="273"/>
      <c r="KD130" s="273"/>
      <c r="KE130" s="273"/>
      <c r="KF130" s="273"/>
      <c r="KG130" s="273"/>
      <c r="KH130" s="273"/>
      <c r="KI130" s="273"/>
      <c r="KJ130" s="273"/>
      <c r="KK130" s="273"/>
      <c r="KL130" s="273"/>
      <c r="KM130" s="273"/>
      <c r="KN130" s="273"/>
      <c r="KO130" s="273"/>
      <c r="KP130" s="273"/>
      <c r="KQ130" s="273"/>
      <c r="KR130" s="273"/>
      <c r="KS130" s="273"/>
      <c r="KT130" s="273"/>
      <c r="KU130" s="273"/>
      <c r="KV130" s="273"/>
      <c r="KW130" s="273"/>
      <c r="KX130" s="273"/>
      <c r="KY130" s="273"/>
      <c r="KZ130" s="273"/>
      <c r="LA130" s="273"/>
      <c r="LB130" s="273"/>
      <c r="LC130" s="273"/>
      <c r="LD130" s="273"/>
      <c r="LE130" s="273"/>
      <c r="LF130" s="273"/>
      <c r="LG130" s="273"/>
      <c r="LH130" s="273"/>
      <c r="LI130" s="273"/>
      <c r="LJ130" s="273"/>
      <c r="LK130" s="273"/>
      <c r="LL130" s="273"/>
      <c r="LM130" s="273"/>
      <c r="LN130" s="273"/>
      <c r="LO130" s="273"/>
      <c r="LP130" s="273"/>
      <c r="LQ130" s="273"/>
      <c r="LR130" s="273"/>
      <c r="LS130" s="273"/>
      <c r="LT130" s="273"/>
      <c r="LU130" s="273"/>
      <c r="LV130" s="273"/>
      <c r="LW130" s="273"/>
      <c r="LX130" s="273"/>
      <c r="LY130" s="273"/>
      <c r="LZ130" s="273"/>
      <c r="MA130" s="273"/>
      <c r="MB130" s="273"/>
      <c r="MC130" s="273"/>
      <c r="MD130" s="273"/>
      <c r="ME130" s="273"/>
      <c r="MF130" s="273"/>
      <c r="MG130" s="273"/>
      <c r="MH130" s="273"/>
      <c r="MI130" s="273"/>
      <c r="MJ130" s="273"/>
      <c r="MK130" s="273"/>
      <c r="ML130" s="273"/>
      <c r="MM130" s="273"/>
      <c r="MN130" s="273"/>
      <c r="MO130" s="273"/>
      <c r="MP130" s="273"/>
      <c r="MQ130" s="273"/>
      <c r="MR130" s="273"/>
      <c r="MS130" s="273"/>
      <c r="MT130" s="273"/>
      <c r="MU130" s="273"/>
      <c r="MV130" s="273"/>
      <c r="MW130" s="273"/>
      <c r="MX130" s="273"/>
      <c r="MY130" s="273"/>
      <c r="MZ130" s="273"/>
      <c r="NA130" s="273"/>
      <c r="NB130" s="273"/>
      <c r="NC130" s="273"/>
      <c r="ND130" s="273"/>
      <c r="NE130" s="273"/>
      <c r="NF130" s="273"/>
      <c r="NG130" s="273"/>
      <c r="NH130" s="273"/>
      <c r="NI130" s="273"/>
      <c r="NJ130" s="273"/>
      <c r="NK130" s="273"/>
      <c r="NL130" s="273"/>
      <c r="NM130" s="273"/>
      <c r="NN130" s="273"/>
      <c r="NO130" s="273"/>
      <c r="NP130" s="273"/>
      <c r="NQ130" s="273"/>
      <c r="NR130" s="273"/>
      <c r="NS130" s="273"/>
      <c r="NT130" s="273"/>
      <c r="NU130" s="273"/>
      <c r="NV130" s="273"/>
      <c r="NW130" s="273"/>
      <c r="NX130" s="273"/>
      <c r="NY130" s="273"/>
      <c r="NZ130" s="273"/>
      <c r="OA130" s="273"/>
      <c r="OB130" s="273"/>
      <c r="OC130" s="273"/>
      <c r="OD130" s="273"/>
      <c r="OE130" s="273"/>
      <c r="OF130" s="273"/>
      <c r="OG130" s="273"/>
      <c r="OH130" s="273"/>
      <c r="OI130" s="273"/>
      <c r="OJ130" s="273"/>
      <c r="OK130" s="273"/>
      <c r="OL130" s="273"/>
      <c r="OM130" s="273"/>
      <c r="ON130" s="273"/>
      <c r="OO130" s="273"/>
      <c r="OP130" s="273"/>
      <c r="OQ130" s="273"/>
      <c r="OR130" s="273"/>
      <c r="OS130" s="273"/>
      <c r="OT130" s="273"/>
      <c r="OU130" s="273"/>
      <c r="OV130" s="273"/>
      <c r="OW130" s="273"/>
      <c r="OX130" s="273"/>
      <c r="OY130" s="273"/>
      <c r="OZ130" s="273"/>
      <c r="PA130" s="273"/>
      <c r="PB130" s="273"/>
      <c r="PC130" s="273"/>
      <c r="PD130" s="273"/>
      <c r="PE130" s="273"/>
      <c r="PF130" s="273"/>
      <c r="PG130" s="273"/>
      <c r="PH130" s="273"/>
      <c r="PI130" s="273"/>
      <c r="PJ130" s="273"/>
      <c r="PK130" s="273"/>
      <c r="PL130" s="273"/>
      <c r="PM130" s="273"/>
      <c r="PN130" s="273"/>
      <c r="PO130" s="273"/>
      <c r="PP130" s="273"/>
      <c r="PQ130" s="273"/>
      <c r="PR130" s="273"/>
      <c r="PS130" s="273"/>
      <c r="PT130" s="273"/>
      <c r="PU130" s="273"/>
      <c r="PV130" s="273"/>
      <c r="PW130" s="273"/>
      <c r="PX130" s="273"/>
      <c r="PY130" s="273"/>
      <c r="PZ130" s="273"/>
      <c r="QA130" s="273"/>
      <c r="QB130" s="273"/>
      <c r="QC130" s="273"/>
      <c r="QD130" s="273"/>
      <c r="QE130" s="273"/>
      <c r="QF130" s="273"/>
      <c r="QG130" s="273"/>
      <c r="QH130" s="273"/>
      <c r="QI130" s="273"/>
      <c r="QJ130" s="273"/>
      <c r="QK130" s="273"/>
      <c r="QL130" s="273"/>
      <c r="QM130" s="273"/>
      <c r="QN130" s="273"/>
      <c r="QO130" s="273"/>
      <c r="QP130" s="273"/>
      <c r="QQ130" s="273"/>
      <c r="QR130" s="273"/>
      <c r="QS130" s="273"/>
      <c r="QT130" s="273"/>
      <c r="QU130" s="273"/>
      <c r="QV130" s="273"/>
      <c r="QW130" s="273"/>
      <c r="QX130" s="273"/>
      <c r="QY130" s="273"/>
      <c r="QZ130" s="273"/>
      <c r="RA130" s="273"/>
      <c r="RB130" s="273"/>
      <c r="RC130" s="273"/>
      <c r="RD130" s="273"/>
      <c r="RE130" s="273"/>
      <c r="RF130" s="273"/>
      <c r="RG130" s="273"/>
      <c r="RH130" s="273"/>
      <c r="RI130" s="273"/>
      <c r="RJ130" s="273"/>
      <c r="RK130" s="273"/>
      <c r="RL130" s="273"/>
      <c r="RM130" s="273"/>
      <c r="RN130" s="273"/>
      <c r="RO130" s="273"/>
      <c r="RP130" s="273"/>
      <c r="RQ130" s="273"/>
      <c r="RR130" s="273"/>
      <c r="RS130" s="273"/>
      <c r="RT130" s="273"/>
      <c r="RU130" s="273"/>
      <c r="RV130" s="273"/>
      <c r="RW130" s="273"/>
      <c r="RX130" s="273"/>
      <c r="RY130" s="273"/>
      <c r="RZ130" s="273"/>
      <c r="SA130" s="273"/>
      <c r="SB130" s="273"/>
      <c r="SC130" s="273"/>
      <c r="SD130" s="273"/>
      <c r="SE130" s="273"/>
      <c r="SF130" s="273"/>
      <c r="SG130" s="273"/>
      <c r="SH130" s="273"/>
      <c r="SI130" s="273"/>
      <c r="SJ130" s="273"/>
      <c r="SK130" s="273"/>
      <c r="SL130" s="273"/>
      <c r="SM130" s="273"/>
      <c r="SN130" s="273"/>
      <c r="SO130" s="273"/>
      <c r="SP130" s="273"/>
      <c r="SQ130" s="273"/>
      <c r="SR130" s="273"/>
      <c r="SS130" s="273"/>
      <c r="ST130" s="273"/>
      <c r="SU130" s="273"/>
      <c r="SV130" s="273"/>
      <c r="SW130" s="273"/>
      <c r="SX130" s="273"/>
      <c r="SY130" s="273"/>
      <c r="SZ130" s="273"/>
      <c r="TA130" s="273"/>
      <c r="TB130" s="273"/>
      <c r="TC130" s="273"/>
      <c r="TD130" s="273"/>
      <c r="TE130" s="273"/>
      <c r="TF130" s="273"/>
      <c r="TG130" s="273"/>
      <c r="TH130" s="273"/>
      <c r="TI130" s="273"/>
      <c r="TJ130" s="273"/>
      <c r="TK130" s="273"/>
      <c r="TL130" s="273"/>
      <c r="TM130" s="273"/>
      <c r="TN130" s="273"/>
      <c r="TO130" s="273"/>
      <c r="TP130" s="273"/>
      <c r="TQ130" s="273"/>
      <c r="TR130" s="273"/>
      <c r="TS130" s="273"/>
      <c r="TT130" s="273"/>
      <c r="TU130" s="273"/>
      <c r="TV130" s="273"/>
      <c r="TW130" s="273"/>
      <c r="TX130" s="273"/>
      <c r="TY130" s="273"/>
      <c r="TZ130" s="273"/>
      <c r="UA130" s="273"/>
      <c r="UB130" s="273"/>
      <c r="UC130" s="273"/>
      <c r="UD130" s="273"/>
      <c r="UE130" s="273"/>
      <c r="UF130" s="273"/>
      <c r="UG130" s="273"/>
      <c r="UH130" s="273"/>
      <c r="UI130" s="273"/>
      <c r="UJ130" s="273"/>
      <c r="UK130" s="273"/>
      <c r="UL130" s="273"/>
      <c r="UM130" s="273"/>
      <c r="UN130" s="273"/>
      <c r="UO130" s="273"/>
      <c r="UP130" s="273"/>
      <c r="UQ130" s="273"/>
      <c r="UR130" s="273"/>
      <c r="US130" s="273"/>
      <c r="UT130" s="273"/>
      <c r="UU130" s="273"/>
      <c r="UV130" s="273"/>
      <c r="UW130" s="273"/>
      <c r="UX130" s="273"/>
      <c r="UY130" s="273"/>
      <c r="UZ130" s="273"/>
      <c r="VA130" s="273"/>
      <c r="VB130" s="273"/>
      <c r="VC130" s="273"/>
      <c r="VD130" s="273"/>
      <c r="VE130" s="273"/>
      <c r="VF130" s="273"/>
      <c r="VG130" s="273"/>
      <c r="VH130" s="273"/>
      <c r="VI130" s="273"/>
      <c r="VJ130" s="273"/>
      <c r="VK130" s="273"/>
      <c r="VL130" s="273"/>
      <c r="VM130" s="273"/>
      <c r="VN130" s="273"/>
      <c r="VO130" s="273"/>
      <c r="VP130" s="273"/>
      <c r="VQ130" s="273"/>
      <c r="VR130" s="273"/>
      <c r="VS130" s="273"/>
      <c r="VT130" s="273"/>
      <c r="VU130" s="273"/>
      <c r="VV130" s="273"/>
      <c r="VW130" s="273"/>
      <c r="VX130" s="273"/>
      <c r="VY130" s="273"/>
      <c r="VZ130" s="273"/>
      <c r="WA130" s="273"/>
      <c r="WB130" s="273"/>
      <c r="WC130" s="273"/>
      <c r="WD130" s="273"/>
      <c r="WE130" s="273"/>
      <c r="WF130" s="273"/>
      <c r="WG130" s="273"/>
      <c r="WH130" s="273"/>
      <c r="WI130" s="273"/>
      <c r="WJ130" s="273"/>
      <c r="WK130" s="273"/>
      <c r="WL130" s="273"/>
      <c r="WM130" s="273"/>
      <c r="WN130" s="273"/>
      <c r="WO130" s="273"/>
      <c r="WP130" s="273"/>
      <c r="WQ130" s="273"/>
      <c r="WR130" s="273"/>
      <c r="WS130" s="273"/>
      <c r="WT130" s="273"/>
      <c r="WU130" s="273"/>
      <c r="WV130" s="273"/>
      <c r="WW130" s="273"/>
      <c r="WX130" s="273"/>
      <c r="WY130" s="273"/>
      <c r="WZ130" s="273"/>
      <c r="XA130" s="273"/>
      <c r="XB130" s="273"/>
      <c r="XC130" s="273"/>
      <c r="XD130" s="273"/>
      <c r="XE130" s="273"/>
      <c r="XF130" s="273"/>
      <c r="XG130" s="273"/>
      <c r="XH130" s="273"/>
      <c r="XI130" s="273"/>
      <c r="XJ130" s="273"/>
      <c r="XK130" s="273"/>
      <c r="XL130" s="273"/>
      <c r="XM130" s="273"/>
      <c r="XN130" s="273"/>
      <c r="XO130" s="273"/>
      <c r="XP130" s="273"/>
      <c r="XQ130" s="273"/>
      <c r="XR130" s="273"/>
      <c r="XS130" s="273"/>
      <c r="XT130" s="273"/>
      <c r="XU130" s="273"/>
      <c r="XV130" s="273"/>
      <c r="XW130" s="273"/>
      <c r="XX130" s="273"/>
      <c r="XY130" s="273"/>
      <c r="XZ130" s="273"/>
      <c r="YA130" s="273"/>
      <c r="YB130" s="273"/>
      <c r="YC130" s="273"/>
      <c r="YD130" s="273"/>
      <c r="YE130" s="273"/>
      <c r="YF130" s="273"/>
      <c r="YG130" s="273"/>
      <c r="YH130" s="273"/>
      <c r="YI130" s="273"/>
      <c r="YJ130" s="273"/>
      <c r="YK130" s="273"/>
      <c r="YL130" s="273"/>
      <c r="YM130" s="273"/>
      <c r="YN130" s="273"/>
      <c r="YO130" s="273"/>
      <c r="YP130" s="273"/>
      <c r="YQ130" s="273"/>
      <c r="YR130" s="273"/>
      <c r="YS130" s="273"/>
      <c r="YT130" s="273"/>
      <c r="YU130" s="273"/>
      <c r="YV130" s="273"/>
      <c r="YW130" s="273"/>
      <c r="YX130" s="273"/>
      <c r="YY130" s="273"/>
      <c r="YZ130" s="273"/>
      <c r="ZA130" s="273"/>
      <c r="ZB130" s="273"/>
      <c r="ZC130" s="273"/>
      <c r="ZD130" s="273"/>
      <c r="ZE130" s="273"/>
      <c r="ZF130" s="273"/>
      <c r="ZG130" s="273"/>
      <c r="ZH130" s="273"/>
      <c r="ZI130" s="273"/>
      <c r="ZJ130" s="273"/>
      <c r="ZK130" s="273"/>
      <c r="ZL130" s="273"/>
      <c r="ZM130" s="273"/>
      <c r="ZN130" s="273"/>
      <c r="ZO130" s="273"/>
      <c r="ZP130" s="273"/>
      <c r="ZQ130" s="273"/>
      <c r="ZR130" s="273"/>
      <c r="ZS130" s="273"/>
      <c r="ZT130" s="273"/>
      <c r="ZU130" s="273"/>
      <c r="ZV130" s="273"/>
      <c r="ZW130" s="273"/>
      <c r="ZX130" s="273"/>
      <c r="ZY130" s="273"/>
      <c r="ZZ130" s="273"/>
      <c r="AAA130" s="273"/>
      <c r="AAB130" s="273"/>
      <c r="AAC130" s="273"/>
      <c r="AAD130" s="273"/>
      <c r="AAE130" s="273"/>
      <c r="AAF130" s="273"/>
      <c r="AAG130" s="273"/>
      <c r="AAH130" s="273"/>
      <c r="AAI130" s="273"/>
      <c r="AAJ130" s="273"/>
      <c r="AAK130" s="273"/>
      <c r="AAL130" s="273"/>
      <c r="AAM130" s="273"/>
      <c r="AAN130" s="273"/>
      <c r="AAO130" s="273"/>
      <c r="AAP130" s="273"/>
      <c r="AAQ130" s="273"/>
      <c r="AAR130" s="273"/>
      <c r="AAS130" s="273"/>
      <c r="AAT130" s="273"/>
      <c r="AAU130" s="273"/>
      <c r="AAV130" s="273"/>
      <c r="AAW130" s="273"/>
      <c r="AAX130" s="273"/>
      <c r="AAY130" s="273"/>
      <c r="AAZ130" s="273"/>
      <c r="ABA130" s="273"/>
      <c r="ABB130" s="273"/>
      <c r="ABC130" s="273"/>
      <c r="ABD130" s="273"/>
      <c r="ABE130" s="273"/>
      <c r="ABF130" s="273"/>
      <c r="ABG130" s="273"/>
      <c r="ABH130" s="273"/>
      <c r="ABI130" s="273"/>
      <c r="ABJ130" s="273"/>
      <c r="ABK130" s="273"/>
      <c r="ABL130" s="273"/>
      <c r="ABM130" s="273"/>
      <c r="ABN130" s="273"/>
      <c r="ABO130" s="273"/>
      <c r="ABP130" s="273"/>
      <c r="ABQ130" s="273"/>
      <c r="ABR130" s="273"/>
      <c r="ABS130" s="273"/>
      <c r="ABT130" s="273"/>
      <c r="ABU130" s="273"/>
      <c r="ABV130" s="273"/>
      <c r="ABW130" s="273"/>
      <c r="ABX130" s="273"/>
      <c r="ABY130" s="273"/>
      <c r="ABZ130" s="273"/>
      <c r="ACA130" s="273"/>
      <c r="ACB130" s="273"/>
      <c r="ACC130" s="273"/>
      <c r="ACD130" s="273"/>
      <c r="ACE130" s="273"/>
      <c r="ACF130" s="273"/>
      <c r="ACG130" s="273"/>
      <c r="ACH130" s="273"/>
      <c r="ACI130" s="273"/>
      <c r="ACJ130" s="273"/>
      <c r="ACK130" s="273"/>
      <c r="ACL130" s="273"/>
      <c r="ACM130" s="273"/>
      <c r="ACN130" s="273"/>
      <c r="ACO130" s="273"/>
      <c r="ACP130" s="273"/>
      <c r="ACQ130" s="273"/>
      <c r="ACR130" s="273"/>
      <c r="ACS130" s="273"/>
      <c r="ACT130" s="273"/>
      <c r="ACU130" s="273"/>
      <c r="ACV130" s="273"/>
      <c r="ACW130" s="273"/>
      <c r="ACX130" s="273"/>
      <c r="ACY130" s="273"/>
      <c r="ACZ130" s="273"/>
      <c r="ADA130" s="273"/>
      <c r="ADB130" s="273"/>
      <c r="ADC130" s="273"/>
      <c r="ADD130" s="273"/>
      <c r="ADE130" s="273"/>
      <c r="ADF130" s="273"/>
      <c r="ADG130" s="273"/>
      <c r="ADH130" s="273"/>
      <c r="ADI130" s="273"/>
      <c r="ADJ130" s="273"/>
      <c r="ADK130" s="273"/>
      <c r="ADL130" s="273"/>
      <c r="ADM130" s="273"/>
      <c r="ADN130" s="273"/>
      <c r="ADO130" s="273"/>
      <c r="ADP130" s="273"/>
      <c r="ADQ130" s="273"/>
      <c r="ADR130" s="273"/>
      <c r="ADS130" s="273"/>
      <c r="ADT130" s="273"/>
      <c r="ADU130" s="273"/>
      <c r="ADV130" s="273"/>
      <c r="ADW130" s="273"/>
      <c r="ADX130" s="273"/>
      <c r="ADY130" s="273"/>
      <c r="ADZ130" s="273"/>
      <c r="AEA130" s="273"/>
      <c r="AEB130" s="273"/>
      <c r="AEC130" s="273"/>
      <c r="AED130" s="273"/>
      <c r="AEE130" s="273"/>
      <c r="AEF130" s="273"/>
      <c r="AEG130" s="273"/>
      <c r="AEH130" s="273"/>
      <c r="AEI130" s="273"/>
      <c r="AEJ130" s="273"/>
      <c r="AEK130" s="273"/>
      <c r="AEL130" s="273"/>
      <c r="AEM130" s="273"/>
      <c r="AEN130" s="273"/>
      <c r="AEO130" s="273"/>
      <c r="AEP130" s="273"/>
      <c r="AEQ130" s="273"/>
      <c r="AER130" s="273"/>
      <c r="AES130" s="273"/>
      <c r="AET130" s="273"/>
      <c r="AEU130" s="273"/>
      <c r="AEV130" s="273"/>
      <c r="AEW130" s="273"/>
      <c r="AEX130" s="273"/>
      <c r="AEY130" s="273"/>
      <c r="AEZ130" s="273"/>
      <c r="AFA130" s="273"/>
      <c r="AFB130" s="273"/>
      <c r="AFC130" s="273"/>
      <c r="AFD130" s="273"/>
      <c r="AFE130" s="273"/>
      <c r="AFF130" s="273"/>
      <c r="AFG130" s="273"/>
      <c r="AFH130" s="273"/>
      <c r="AFI130" s="273"/>
      <c r="AFJ130" s="273"/>
      <c r="AFK130" s="273"/>
      <c r="AFL130" s="273"/>
      <c r="AFM130" s="273"/>
      <c r="AFN130" s="273"/>
      <c r="AFO130" s="273"/>
      <c r="AFP130" s="273"/>
      <c r="AFQ130" s="273"/>
      <c r="AFR130" s="273"/>
      <c r="AFS130" s="273"/>
      <c r="AFT130" s="273"/>
      <c r="AFU130" s="273"/>
      <c r="AFV130" s="273"/>
      <c r="AFW130" s="273"/>
      <c r="AFX130" s="273"/>
      <c r="AFY130" s="273"/>
      <c r="AFZ130" s="273"/>
      <c r="AGA130" s="273"/>
      <c r="AGB130" s="273"/>
      <c r="AGC130" s="273"/>
      <c r="AGD130" s="273"/>
      <c r="AGE130" s="273"/>
      <c r="AGF130" s="273"/>
      <c r="AGG130" s="273"/>
      <c r="AGH130" s="273"/>
      <c r="AGI130" s="273"/>
      <c r="AGJ130" s="273"/>
      <c r="AGK130" s="273"/>
      <c r="AGL130" s="273"/>
      <c r="AGM130" s="273"/>
      <c r="AGN130" s="273"/>
      <c r="AGO130" s="273"/>
      <c r="AGP130" s="273"/>
      <c r="AGQ130" s="273"/>
      <c r="AGR130" s="273"/>
      <c r="AGS130" s="273"/>
      <c r="AGT130" s="273"/>
      <c r="AGU130" s="273"/>
      <c r="AGV130" s="273"/>
      <c r="AGW130" s="273"/>
      <c r="AGX130" s="273"/>
      <c r="AGY130" s="273"/>
      <c r="AGZ130" s="273"/>
      <c r="AHA130" s="273"/>
      <c r="AHB130" s="273"/>
      <c r="AHC130" s="273"/>
      <c r="AHD130" s="273"/>
      <c r="AHE130" s="273"/>
      <c r="AHF130" s="273"/>
      <c r="AHG130" s="273"/>
      <c r="AHH130" s="273"/>
      <c r="AHI130" s="273"/>
      <c r="AHJ130" s="273"/>
      <c r="AHK130" s="273"/>
      <c r="AHL130" s="273"/>
      <c r="AHM130" s="273"/>
      <c r="AHN130" s="273"/>
      <c r="AHO130" s="273"/>
      <c r="AHP130" s="273"/>
      <c r="AHQ130" s="273"/>
      <c r="AHR130" s="273"/>
      <c r="AHS130" s="273"/>
      <c r="AHT130" s="273"/>
      <c r="AHU130" s="273"/>
      <c r="AHV130" s="273"/>
      <c r="AHW130" s="273"/>
      <c r="AHX130" s="273"/>
      <c r="AHY130" s="273"/>
      <c r="AHZ130" s="273"/>
      <c r="AIA130" s="273"/>
      <c r="AIB130" s="273"/>
      <c r="AIC130" s="273"/>
      <c r="AID130" s="273"/>
      <c r="AIE130" s="273"/>
      <c r="AIF130" s="273"/>
      <c r="AIG130" s="273"/>
      <c r="AIH130" s="273"/>
      <c r="AII130" s="273"/>
      <c r="AIJ130" s="273"/>
      <c r="AIK130" s="273"/>
      <c r="AIL130" s="273"/>
      <c r="AIM130" s="273"/>
      <c r="AIN130" s="273"/>
      <c r="AIO130" s="273"/>
      <c r="AIP130" s="273"/>
      <c r="AIQ130" s="273"/>
      <c r="AIR130" s="273"/>
      <c r="AIS130" s="273"/>
      <c r="AIT130" s="273"/>
      <c r="AIU130" s="273"/>
      <c r="AIV130" s="273"/>
      <c r="AIW130" s="273"/>
      <c r="AIX130" s="273"/>
      <c r="AIY130" s="273"/>
      <c r="AIZ130" s="273"/>
      <c r="AJA130" s="273"/>
      <c r="AJB130" s="273"/>
      <c r="AJC130" s="273"/>
      <c r="AJD130" s="273"/>
      <c r="AJE130" s="273"/>
      <c r="AJF130" s="273"/>
      <c r="AJG130" s="273"/>
      <c r="AJH130" s="273"/>
      <c r="AJI130" s="273"/>
      <c r="AJJ130" s="273"/>
      <c r="AJK130" s="273"/>
      <c r="AJL130" s="273"/>
      <c r="AJM130" s="273"/>
      <c r="AJN130" s="273"/>
      <c r="AJO130" s="273"/>
      <c r="AJP130" s="273"/>
      <c r="AJQ130" s="273"/>
      <c r="AJR130" s="273"/>
      <c r="AJS130" s="273"/>
      <c r="AJT130" s="273"/>
      <c r="AJU130" s="273"/>
      <c r="AJV130" s="273"/>
      <c r="AJW130" s="273"/>
      <c r="AJX130" s="273"/>
      <c r="AJY130" s="273"/>
      <c r="AJZ130" s="273"/>
      <c r="AKA130" s="273"/>
      <c r="AKB130" s="273"/>
      <c r="AKC130" s="273"/>
      <c r="AKD130" s="273"/>
      <c r="AKE130" s="273"/>
      <c r="AKF130" s="273"/>
      <c r="AKG130" s="273"/>
      <c r="AKH130" s="273"/>
      <c r="AKI130" s="273"/>
      <c r="AKJ130" s="273"/>
      <c r="AKK130" s="273"/>
      <c r="AKL130" s="273"/>
      <c r="AKM130" s="273"/>
      <c r="AKN130" s="273"/>
      <c r="AKO130" s="273"/>
      <c r="AKP130" s="273"/>
      <c r="AKQ130" s="273"/>
      <c r="AKR130" s="273"/>
      <c r="AKS130" s="273"/>
      <c r="AKT130" s="273"/>
      <c r="AKU130" s="273"/>
      <c r="AKV130" s="273"/>
      <c r="AKW130" s="273"/>
      <c r="AKX130" s="273"/>
      <c r="AKY130" s="273"/>
      <c r="AKZ130" s="273"/>
      <c r="ALA130" s="273"/>
      <c r="ALB130" s="273"/>
      <c r="ALC130" s="273"/>
      <c r="ALD130" s="273"/>
      <c r="ALE130" s="273"/>
      <c r="ALF130" s="273"/>
      <c r="ALG130" s="273"/>
      <c r="ALH130" s="273"/>
      <c r="ALI130" s="273"/>
      <c r="ALJ130" s="273"/>
      <c r="ALK130" s="273"/>
      <c r="ALL130" s="273"/>
      <c r="ALM130" s="273"/>
      <c r="ALN130" s="273"/>
      <c r="ALO130" s="273"/>
      <c r="ALP130" s="273"/>
      <c r="ALQ130" s="273"/>
      <c r="ALR130" s="273"/>
      <c r="ALS130" s="273"/>
      <c r="ALT130" s="273"/>
      <c r="ALU130" s="273"/>
      <c r="ALV130" s="273"/>
      <c r="ALW130" s="273"/>
      <c r="ALX130" s="273"/>
      <c r="ALY130" s="273"/>
      <c r="ALZ130" s="273"/>
      <c r="AMA130" s="273"/>
      <c r="AMB130" s="273"/>
      <c r="AMC130" s="273"/>
      <c r="AMD130" s="273"/>
      <c r="AME130" s="273"/>
      <c r="AMF130" s="273"/>
      <c r="AMG130" s="273"/>
      <c r="AMH130" s="273"/>
      <c r="AMI130" s="273"/>
      <c r="AMJ130" s="273"/>
      <c r="AMK130" s="273"/>
      <c r="AML130" s="273"/>
      <c r="AMM130" s="273"/>
      <c r="AMN130" s="273"/>
      <c r="AMO130" s="273"/>
      <c r="AMP130" s="273"/>
      <c r="AMQ130" s="273"/>
      <c r="AMR130" s="273"/>
      <c r="AMS130" s="273"/>
      <c r="AMT130" s="273"/>
      <c r="AMU130" s="273"/>
      <c r="AMV130" s="273"/>
      <c r="AMW130" s="273"/>
      <c r="AMX130" s="273"/>
      <c r="AMY130" s="273"/>
      <c r="AMZ130" s="273"/>
      <c r="ANA130" s="273"/>
      <c r="ANB130" s="273"/>
      <c r="ANC130" s="273"/>
      <c r="AND130" s="273"/>
      <c r="ANE130" s="273"/>
      <c r="ANF130" s="273"/>
      <c r="ANG130" s="273"/>
      <c r="ANH130" s="273"/>
      <c r="ANI130" s="273"/>
      <c r="ANJ130" s="273"/>
      <c r="ANK130" s="273"/>
      <c r="ANL130" s="273"/>
      <c r="ANM130" s="273"/>
      <c r="ANN130" s="273"/>
      <c r="ANO130" s="273"/>
      <c r="ANP130" s="273"/>
      <c r="ANQ130" s="273"/>
      <c r="ANR130" s="273"/>
      <c r="ANS130" s="273"/>
      <c r="ANT130" s="273"/>
      <c r="ANU130" s="273"/>
      <c r="ANV130" s="273"/>
      <c r="ANW130" s="273"/>
      <c r="ANX130" s="273"/>
      <c r="ANY130" s="273"/>
      <c r="ANZ130" s="273"/>
      <c r="AOA130" s="273"/>
      <c r="AOB130" s="273"/>
      <c r="AOC130" s="273"/>
      <c r="AOD130" s="273"/>
      <c r="AOE130" s="273"/>
      <c r="AOF130" s="273"/>
      <c r="AOG130" s="273"/>
      <c r="AOH130" s="273"/>
      <c r="AOI130" s="273"/>
      <c r="AOJ130" s="273"/>
      <c r="AOK130" s="273"/>
      <c r="AOL130" s="273"/>
      <c r="AOM130" s="273"/>
      <c r="AON130" s="273"/>
      <c r="AOO130" s="273"/>
      <c r="AOP130" s="273"/>
      <c r="AOQ130" s="273"/>
      <c r="AOR130" s="273"/>
      <c r="AOS130" s="273"/>
      <c r="AOT130" s="273"/>
      <c r="AOU130" s="273"/>
      <c r="AOV130" s="273"/>
      <c r="AOW130" s="273"/>
      <c r="AOX130" s="273"/>
      <c r="AOY130" s="273"/>
      <c r="AOZ130" s="273"/>
      <c r="APA130" s="273"/>
      <c r="APB130" s="273"/>
      <c r="APC130" s="273"/>
      <c r="APD130" s="273"/>
      <c r="APE130" s="273"/>
      <c r="APF130" s="273"/>
      <c r="APG130" s="273"/>
      <c r="APH130" s="273"/>
      <c r="API130" s="273"/>
      <c r="APJ130" s="273"/>
      <c r="APK130" s="273"/>
      <c r="APL130" s="273"/>
      <c r="APM130" s="273"/>
      <c r="APN130" s="273"/>
      <c r="APO130" s="273"/>
      <c r="APP130" s="273"/>
      <c r="APQ130" s="273"/>
      <c r="APR130" s="273"/>
      <c r="APS130" s="273"/>
      <c r="APT130" s="273"/>
      <c r="APU130" s="273"/>
      <c r="APV130" s="273"/>
      <c r="APW130" s="273"/>
      <c r="APX130" s="273"/>
      <c r="APY130" s="273"/>
      <c r="APZ130" s="273"/>
      <c r="AQA130" s="273"/>
      <c r="AQB130" s="273"/>
      <c r="AQC130" s="273"/>
      <c r="AQD130" s="273"/>
      <c r="AQE130" s="273"/>
      <c r="AQF130" s="273"/>
      <c r="AQG130" s="273"/>
      <c r="AQH130" s="273"/>
      <c r="AQI130" s="273"/>
      <c r="AQJ130" s="273"/>
      <c r="AQK130" s="273"/>
      <c r="AQL130" s="273"/>
      <c r="AQM130" s="273"/>
      <c r="AQN130" s="273"/>
      <c r="AQO130" s="273"/>
      <c r="AQP130" s="273"/>
      <c r="AQQ130" s="273"/>
      <c r="AQR130" s="273"/>
      <c r="AQS130" s="273"/>
      <c r="AQT130" s="273"/>
      <c r="AQU130" s="273"/>
      <c r="AQV130" s="273"/>
      <c r="AQW130" s="273"/>
      <c r="AQX130" s="273"/>
      <c r="AQY130" s="273"/>
      <c r="AQZ130" s="273"/>
      <c r="ARA130" s="273"/>
      <c r="ARB130" s="273"/>
      <c r="ARC130" s="273"/>
      <c r="ARD130" s="273"/>
      <c r="ARE130" s="273"/>
      <c r="ARF130" s="273"/>
      <c r="ARG130" s="273"/>
      <c r="ARH130" s="273"/>
      <c r="ARI130" s="273"/>
      <c r="ARJ130" s="273"/>
      <c r="ARK130" s="273"/>
      <c r="ARL130" s="273"/>
      <c r="ARM130" s="273"/>
      <c r="ARN130" s="273"/>
      <c r="ARO130" s="273"/>
      <c r="ARP130" s="273"/>
      <c r="ARQ130" s="273"/>
      <c r="ARR130" s="273"/>
      <c r="ARS130" s="273"/>
      <c r="ART130" s="273"/>
      <c r="ARU130" s="273"/>
      <c r="ARV130" s="273"/>
      <c r="ARW130" s="273"/>
      <c r="ARX130" s="273"/>
      <c r="ARY130" s="273"/>
      <c r="ARZ130" s="273"/>
      <c r="ASA130" s="273"/>
      <c r="ASB130" s="273"/>
      <c r="ASC130" s="273"/>
      <c r="ASD130" s="273"/>
      <c r="ASE130" s="273"/>
      <c r="ASF130" s="273"/>
      <c r="ASG130" s="273"/>
      <c r="ASH130" s="273"/>
      <c r="ASI130" s="273"/>
      <c r="ASJ130" s="273"/>
      <c r="ASK130" s="273"/>
      <c r="ASL130" s="273"/>
      <c r="ASM130" s="273"/>
      <c r="ASN130" s="273"/>
      <c r="ASO130" s="273"/>
      <c r="ASP130" s="273"/>
      <c r="ASQ130" s="273"/>
      <c r="ASR130" s="273"/>
      <c r="ASS130" s="273"/>
      <c r="AST130" s="273"/>
      <c r="ASU130" s="273"/>
      <c r="ASV130" s="273"/>
      <c r="ASW130" s="273"/>
      <c r="ASX130" s="273"/>
      <c r="ASY130" s="273"/>
      <c r="ASZ130" s="273"/>
      <c r="ATA130" s="273"/>
      <c r="ATB130" s="273"/>
      <c r="ATC130" s="273"/>
      <c r="ATD130" s="273"/>
      <c r="ATE130" s="273"/>
      <c r="ATF130" s="273"/>
      <c r="ATG130" s="273"/>
      <c r="ATH130" s="273"/>
      <c r="ATI130" s="273"/>
      <c r="ATJ130" s="273"/>
      <c r="ATK130" s="273"/>
      <c r="ATL130" s="273"/>
      <c r="ATM130" s="273"/>
      <c r="ATN130" s="273"/>
      <c r="ATO130" s="273"/>
      <c r="ATP130" s="273"/>
      <c r="ATQ130" s="273"/>
      <c r="ATR130" s="273"/>
      <c r="ATS130" s="273"/>
      <c r="ATT130" s="273"/>
      <c r="ATU130" s="273"/>
      <c r="ATV130" s="273"/>
      <c r="ATW130" s="273"/>
      <c r="ATX130" s="273"/>
      <c r="ATY130" s="273"/>
      <c r="ATZ130" s="273"/>
      <c r="AUA130" s="273"/>
      <c r="AUB130" s="273"/>
      <c r="AUC130" s="273"/>
      <c r="AUD130" s="273"/>
      <c r="AUE130" s="273"/>
      <c r="AUF130" s="273"/>
      <c r="AUG130" s="273"/>
      <c r="AUH130" s="273"/>
      <c r="AUI130" s="273"/>
      <c r="AUJ130" s="273"/>
      <c r="AUK130" s="273"/>
      <c r="AUL130" s="273"/>
      <c r="AUM130" s="273"/>
      <c r="AUN130" s="273"/>
      <c r="AUO130" s="273"/>
      <c r="AUP130" s="273"/>
      <c r="AUQ130" s="273"/>
      <c r="AUR130" s="273"/>
      <c r="AUS130" s="273"/>
      <c r="AUT130" s="273"/>
      <c r="AUU130" s="273"/>
      <c r="AUV130" s="273"/>
      <c r="AUW130" s="273"/>
      <c r="AUX130" s="273"/>
      <c r="AUY130" s="273"/>
      <c r="AUZ130" s="273"/>
      <c r="AVA130" s="273"/>
      <c r="AVB130" s="273"/>
      <c r="AVC130" s="273"/>
      <c r="AVD130" s="273"/>
      <c r="AVE130" s="273"/>
      <c r="AVF130" s="273"/>
      <c r="AVG130" s="273"/>
      <c r="AVH130" s="273"/>
      <c r="AVI130" s="273"/>
      <c r="AVJ130" s="273"/>
      <c r="AVK130" s="273"/>
      <c r="AVL130" s="273"/>
      <c r="AVM130" s="273"/>
      <c r="AVN130" s="273"/>
      <c r="AVO130" s="273"/>
      <c r="AVP130" s="273"/>
      <c r="AVQ130" s="273"/>
      <c r="AVR130" s="273"/>
      <c r="AVS130" s="273"/>
      <c r="AVT130" s="273"/>
      <c r="AVU130" s="273"/>
      <c r="AVV130" s="273"/>
      <c r="AVW130" s="273"/>
      <c r="AVX130" s="273"/>
      <c r="AVY130" s="273"/>
      <c r="AVZ130" s="273"/>
      <c r="AWA130" s="273"/>
      <c r="AWB130" s="273"/>
      <c r="AWC130" s="273"/>
      <c r="AWD130" s="273"/>
      <c r="AWE130" s="273"/>
      <c r="AWF130" s="273"/>
      <c r="AWG130" s="273"/>
      <c r="AWH130" s="273"/>
      <c r="AWI130" s="273"/>
      <c r="AWJ130" s="273"/>
      <c r="AWK130" s="273"/>
      <c r="AWL130" s="273"/>
      <c r="AWM130" s="273"/>
      <c r="AWN130" s="273"/>
      <c r="AWO130" s="273"/>
      <c r="AWP130" s="273"/>
      <c r="AWQ130" s="273"/>
      <c r="AWR130" s="273"/>
      <c r="AWS130" s="273"/>
      <c r="AWT130" s="273"/>
      <c r="AWU130" s="273"/>
      <c r="AWV130" s="273"/>
      <c r="AWW130" s="273"/>
      <c r="AWX130" s="273"/>
      <c r="AWY130" s="273"/>
      <c r="AWZ130" s="273"/>
      <c r="AXA130" s="273"/>
      <c r="AXB130" s="273"/>
      <c r="AXC130" s="273"/>
      <c r="AXD130" s="273"/>
      <c r="AXE130" s="273"/>
      <c r="AXF130" s="273"/>
      <c r="AXG130" s="273"/>
      <c r="AXH130" s="273"/>
      <c r="AXI130" s="273"/>
      <c r="AXJ130" s="273"/>
      <c r="AXK130" s="273"/>
      <c r="AXL130" s="273"/>
      <c r="AXM130" s="273"/>
      <c r="AXN130" s="273"/>
      <c r="AXO130" s="273"/>
      <c r="AXP130" s="273"/>
      <c r="AXQ130" s="273"/>
      <c r="AXR130" s="273"/>
      <c r="AXS130" s="273"/>
      <c r="AXT130" s="273"/>
      <c r="AXU130" s="273"/>
      <c r="AXV130" s="273"/>
      <c r="AXW130" s="273"/>
      <c r="AXX130" s="273"/>
      <c r="AXY130" s="273"/>
      <c r="AXZ130" s="273"/>
      <c r="AYA130" s="273"/>
      <c r="AYB130" s="273"/>
      <c r="AYC130" s="273"/>
      <c r="AYD130" s="273"/>
      <c r="AYE130" s="273"/>
      <c r="AYF130" s="273"/>
      <c r="AYG130" s="273"/>
      <c r="AYH130" s="273"/>
      <c r="AYI130" s="273"/>
      <c r="AYJ130" s="273"/>
      <c r="AYK130" s="273"/>
      <c r="AYL130" s="273"/>
      <c r="AYM130" s="273"/>
      <c r="AYN130" s="273"/>
      <c r="AYO130" s="273"/>
      <c r="AYP130" s="273"/>
      <c r="AYQ130" s="273"/>
      <c r="AYR130" s="273"/>
      <c r="AYS130" s="273"/>
      <c r="AYT130" s="273"/>
      <c r="AYU130" s="273"/>
      <c r="AYV130" s="273"/>
      <c r="AYW130" s="273"/>
      <c r="AYX130" s="273"/>
      <c r="AYY130" s="273"/>
      <c r="AYZ130" s="273"/>
      <c r="AZA130" s="273"/>
      <c r="AZB130" s="273"/>
      <c r="AZC130" s="273"/>
      <c r="AZD130" s="273"/>
      <c r="AZE130" s="273"/>
      <c r="AZF130" s="273"/>
      <c r="AZG130" s="273"/>
      <c r="AZH130" s="273"/>
      <c r="AZI130" s="273"/>
      <c r="AZJ130" s="273"/>
      <c r="AZK130" s="273"/>
      <c r="AZL130" s="273"/>
      <c r="AZM130" s="273"/>
      <c r="AZN130" s="273"/>
      <c r="AZO130" s="273"/>
      <c r="AZP130" s="273"/>
      <c r="AZQ130" s="273"/>
      <c r="AZR130" s="273"/>
      <c r="AZS130" s="273"/>
      <c r="AZT130" s="273"/>
      <c r="AZU130" s="273"/>
      <c r="AZV130" s="273"/>
      <c r="AZW130" s="273"/>
      <c r="AZX130" s="273"/>
      <c r="AZY130" s="273"/>
      <c r="AZZ130" s="273"/>
      <c r="BAA130" s="273"/>
      <c r="BAB130" s="273"/>
      <c r="BAC130" s="273"/>
      <c r="BAD130" s="273"/>
      <c r="BAE130" s="273"/>
      <c r="BAF130" s="273"/>
      <c r="BAG130" s="273"/>
      <c r="BAH130" s="273"/>
      <c r="BAI130" s="273"/>
      <c r="BAJ130" s="273"/>
      <c r="BAK130" s="273"/>
      <c r="BAL130" s="273"/>
      <c r="BAM130" s="273"/>
      <c r="BAN130" s="273"/>
      <c r="BAO130" s="273"/>
      <c r="BAP130" s="273"/>
      <c r="BAQ130" s="273"/>
      <c r="BAR130" s="273"/>
      <c r="BAS130" s="273"/>
      <c r="BAT130" s="273"/>
      <c r="BAU130" s="273"/>
      <c r="BAV130" s="273"/>
      <c r="BAW130" s="273"/>
      <c r="BAX130" s="273"/>
      <c r="BAY130" s="273"/>
      <c r="BAZ130" s="273"/>
      <c r="BBA130" s="273"/>
      <c r="BBB130" s="273"/>
      <c r="BBC130" s="273"/>
      <c r="BBD130" s="273"/>
      <c r="BBE130" s="273"/>
      <c r="BBF130" s="273"/>
      <c r="BBG130" s="273"/>
      <c r="BBH130" s="273"/>
      <c r="BBI130" s="273"/>
      <c r="BBJ130" s="273"/>
      <c r="BBK130" s="273"/>
      <c r="BBL130" s="273"/>
      <c r="BBM130" s="273"/>
      <c r="BBN130" s="273"/>
      <c r="BBO130" s="273"/>
      <c r="BBP130" s="273"/>
      <c r="BBQ130" s="273"/>
      <c r="BBR130" s="273"/>
      <c r="BBS130" s="273"/>
      <c r="BBT130" s="273"/>
      <c r="BBU130" s="273"/>
      <c r="BBV130" s="273"/>
      <c r="BBW130" s="273"/>
      <c r="BBX130" s="273"/>
      <c r="BBY130" s="273"/>
      <c r="BBZ130" s="273"/>
      <c r="BCA130" s="273"/>
      <c r="BCB130" s="273"/>
      <c r="BCC130" s="273"/>
      <c r="BCD130" s="273"/>
      <c r="BCE130" s="273"/>
      <c r="BCF130" s="273"/>
      <c r="BCG130" s="273"/>
      <c r="BCH130" s="273"/>
      <c r="BCI130" s="273"/>
      <c r="BCJ130" s="273"/>
      <c r="BCK130" s="273"/>
      <c r="BCL130" s="273"/>
      <c r="BCM130" s="273"/>
      <c r="BCN130" s="273"/>
      <c r="BCO130" s="273"/>
      <c r="BCP130" s="273"/>
      <c r="BCQ130" s="273"/>
      <c r="BCR130" s="273"/>
      <c r="BCS130" s="273"/>
      <c r="BCT130" s="273"/>
      <c r="BCU130" s="273"/>
      <c r="BCV130" s="273"/>
      <c r="BCW130" s="273"/>
      <c r="BCX130" s="273"/>
      <c r="BCY130" s="273"/>
      <c r="BCZ130" s="273"/>
      <c r="BDA130" s="273"/>
      <c r="BDB130" s="273"/>
      <c r="BDC130" s="273"/>
      <c r="BDD130" s="273"/>
      <c r="BDE130" s="273"/>
      <c r="BDF130" s="273"/>
      <c r="BDG130" s="273"/>
      <c r="BDH130" s="273"/>
      <c r="BDI130" s="273"/>
      <c r="BDJ130" s="273"/>
      <c r="BDK130" s="273"/>
      <c r="BDL130" s="273"/>
      <c r="BDM130" s="273"/>
      <c r="BDN130" s="273"/>
      <c r="BDO130" s="273"/>
      <c r="BDP130" s="273"/>
      <c r="BDQ130" s="273"/>
      <c r="BDR130" s="273"/>
      <c r="BDS130" s="273"/>
      <c r="BDT130" s="273"/>
      <c r="BDU130" s="273"/>
      <c r="BDV130" s="273"/>
      <c r="BDW130" s="273"/>
      <c r="BDX130" s="273"/>
      <c r="BDY130" s="273"/>
      <c r="BDZ130" s="273"/>
      <c r="BEA130" s="273"/>
      <c r="BEB130" s="273"/>
      <c r="BEC130" s="273"/>
      <c r="BED130" s="273"/>
      <c r="BEE130" s="273"/>
      <c r="BEF130" s="273"/>
      <c r="BEG130" s="273"/>
      <c r="BEH130" s="273"/>
      <c r="BEI130" s="273"/>
      <c r="BEJ130" s="273"/>
      <c r="BEK130" s="273"/>
      <c r="BEL130" s="273"/>
      <c r="BEM130" s="273"/>
      <c r="BEN130" s="273"/>
      <c r="BEO130" s="273"/>
      <c r="BEP130" s="273"/>
      <c r="BEQ130" s="273"/>
      <c r="BER130" s="273"/>
      <c r="BES130" s="273"/>
      <c r="BET130" s="273"/>
      <c r="BEU130" s="273"/>
      <c r="BEV130" s="273"/>
      <c r="BEW130" s="273"/>
      <c r="BEX130" s="273"/>
      <c r="BEY130" s="273"/>
      <c r="BEZ130" s="273"/>
      <c r="BFA130" s="273"/>
      <c r="BFB130" s="273"/>
      <c r="BFC130" s="273"/>
      <c r="BFD130" s="273"/>
      <c r="BFE130" s="273"/>
      <c r="BFF130" s="273"/>
      <c r="BFG130" s="273"/>
      <c r="BFH130" s="273"/>
      <c r="BFI130" s="273"/>
      <c r="BFJ130" s="273"/>
      <c r="BFK130" s="273"/>
      <c r="BFL130" s="273"/>
      <c r="BFM130" s="273"/>
      <c r="BFN130" s="273"/>
      <c r="BFO130" s="273"/>
      <c r="BFP130" s="273"/>
      <c r="BFQ130" s="273"/>
      <c r="BFR130" s="273"/>
      <c r="BFS130" s="273"/>
      <c r="BFT130" s="273"/>
      <c r="BFU130" s="273"/>
      <c r="BFV130" s="273"/>
      <c r="BFW130" s="273"/>
      <c r="BFX130" s="273"/>
      <c r="BFY130" s="273"/>
      <c r="BFZ130" s="273"/>
      <c r="BGA130" s="273"/>
      <c r="BGB130" s="273"/>
      <c r="BGC130" s="273"/>
      <c r="BGD130" s="273"/>
      <c r="BGE130" s="273"/>
      <c r="BGF130" s="273"/>
      <c r="BGG130" s="273"/>
      <c r="BGH130" s="273"/>
      <c r="BGI130" s="273"/>
      <c r="BGJ130" s="273"/>
      <c r="BGK130" s="273"/>
      <c r="BGL130" s="273"/>
      <c r="BGM130" s="273"/>
      <c r="BGN130" s="273"/>
      <c r="BGO130" s="273"/>
      <c r="BGP130" s="273"/>
      <c r="BGQ130" s="273"/>
      <c r="BGR130" s="273"/>
      <c r="BGS130" s="273"/>
      <c r="BGT130" s="273"/>
      <c r="BGU130" s="273"/>
      <c r="BGV130" s="273"/>
      <c r="BGW130" s="273"/>
      <c r="BGX130" s="273"/>
      <c r="BGY130" s="273"/>
      <c r="BGZ130" s="273"/>
      <c r="BHA130" s="273"/>
      <c r="BHB130" s="273"/>
      <c r="BHC130" s="273"/>
      <c r="BHD130" s="273"/>
      <c r="BHE130" s="273"/>
      <c r="BHF130" s="273"/>
      <c r="BHG130" s="273"/>
      <c r="BHH130" s="273"/>
      <c r="BHI130" s="273"/>
      <c r="BHJ130" s="273"/>
      <c r="BHK130" s="273"/>
      <c r="BHL130" s="273"/>
      <c r="BHM130" s="273"/>
      <c r="BHN130" s="273"/>
      <c r="BHO130" s="273"/>
      <c r="BHP130" s="273"/>
      <c r="BHQ130" s="273"/>
      <c r="BHR130" s="273"/>
      <c r="BHS130" s="273"/>
      <c r="BHT130" s="273"/>
      <c r="BHU130" s="273"/>
      <c r="BHV130" s="273"/>
      <c r="BHW130" s="273"/>
      <c r="BHX130" s="273"/>
      <c r="BHY130" s="273"/>
      <c r="BHZ130" s="273"/>
      <c r="BIA130" s="273"/>
      <c r="BIB130" s="273"/>
      <c r="BIC130" s="273"/>
      <c r="BID130" s="273"/>
      <c r="BIE130" s="273"/>
      <c r="BIF130" s="273"/>
      <c r="BIG130" s="273"/>
      <c r="BIH130" s="273"/>
      <c r="BII130" s="273"/>
      <c r="BIJ130" s="273"/>
      <c r="BIK130" s="273"/>
      <c r="BIL130" s="273"/>
      <c r="BIM130" s="273"/>
      <c r="BIN130" s="273"/>
      <c r="BIO130" s="273"/>
      <c r="BIP130" s="273"/>
      <c r="BIQ130" s="273"/>
      <c r="BIR130" s="273"/>
      <c r="BIS130" s="273"/>
      <c r="BIT130" s="273"/>
      <c r="BIU130" s="273"/>
      <c r="BIV130" s="273"/>
      <c r="BIW130" s="273"/>
      <c r="BIX130" s="273"/>
      <c r="BIY130" s="273"/>
      <c r="BIZ130" s="273"/>
      <c r="BJA130" s="273"/>
      <c r="BJB130" s="273"/>
      <c r="BJC130" s="273"/>
      <c r="BJD130" s="273"/>
      <c r="BJE130" s="273"/>
      <c r="BJF130" s="273"/>
      <c r="BJG130" s="273"/>
      <c r="BJH130" s="273"/>
      <c r="BJI130" s="273"/>
      <c r="BJJ130" s="273"/>
      <c r="BJK130" s="273"/>
      <c r="BJL130" s="273"/>
      <c r="BJM130" s="273"/>
      <c r="BJN130" s="273"/>
      <c r="BJO130" s="273"/>
      <c r="BJP130" s="273"/>
      <c r="BJQ130" s="273"/>
      <c r="BJR130" s="273"/>
      <c r="BJS130" s="273"/>
      <c r="BJT130" s="273"/>
      <c r="BJU130" s="273"/>
      <c r="BJV130" s="273"/>
      <c r="BJW130" s="273"/>
      <c r="BJX130" s="273"/>
      <c r="BJY130" s="273"/>
      <c r="BJZ130" s="273"/>
      <c r="BKA130" s="273"/>
      <c r="BKB130" s="273"/>
      <c r="BKC130" s="273"/>
      <c r="BKD130" s="273"/>
      <c r="BKE130" s="273"/>
      <c r="BKF130" s="273"/>
      <c r="BKG130" s="273"/>
      <c r="BKH130" s="273"/>
      <c r="BKI130" s="273"/>
      <c r="BKJ130" s="273"/>
      <c r="BKK130" s="273"/>
      <c r="BKL130" s="273"/>
      <c r="BKM130" s="273"/>
      <c r="BKN130" s="273"/>
      <c r="BKO130" s="273"/>
      <c r="BKP130" s="273"/>
      <c r="BKQ130" s="273"/>
      <c r="BKR130" s="273"/>
      <c r="BKS130" s="273"/>
      <c r="BKT130" s="273"/>
      <c r="BKU130" s="273"/>
      <c r="BKV130" s="273"/>
      <c r="BKW130" s="273"/>
      <c r="BKX130" s="273"/>
      <c r="BKY130" s="273"/>
      <c r="BKZ130" s="273"/>
      <c r="BLA130" s="273"/>
      <c r="BLB130" s="273"/>
      <c r="BLC130" s="273"/>
      <c r="BLD130" s="273"/>
      <c r="BLE130" s="273"/>
      <c r="BLF130" s="273"/>
      <c r="BLG130" s="273"/>
      <c r="BLH130" s="273"/>
      <c r="BLI130" s="273"/>
      <c r="BLJ130" s="273"/>
      <c r="BLK130" s="273"/>
      <c r="BLL130" s="273"/>
      <c r="BLM130" s="273"/>
      <c r="BLN130" s="273"/>
      <c r="BLO130" s="273"/>
      <c r="BLP130" s="273"/>
      <c r="BLQ130" s="273"/>
      <c r="BLR130" s="273"/>
      <c r="BLS130" s="273"/>
      <c r="BLT130" s="273"/>
      <c r="BLU130" s="273"/>
      <c r="BLV130" s="273"/>
      <c r="BLW130" s="273"/>
      <c r="BLX130" s="273"/>
      <c r="BLY130" s="273"/>
      <c r="BLZ130" s="273"/>
      <c r="BMA130" s="273"/>
      <c r="BMB130" s="273"/>
      <c r="BMC130" s="273"/>
      <c r="BMD130" s="273"/>
      <c r="BME130" s="273"/>
      <c r="BMF130" s="273"/>
      <c r="BMG130" s="273"/>
      <c r="BMH130" s="273"/>
      <c r="BMI130" s="273"/>
      <c r="BMJ130" s="273"/>
      <c r="BMK130" s="273"/>
      <c r="BML130" s="273"/>
      <c r="BMM130" s="273"/>
      <c r="BMN130" s="273"/>
      <c r="BMO130" s="273"/>
      <c r="BMP130" s="273"/>
      <c r="BMQ130" s="273"/>
      <c r="BMR130" s="273"/>
      <c r="BMS130" s="273"/>
      <c r="BMT130" s="273"/>
      <c r="BMU130" s="273"/>
      <c r="BMV130" s="273"/>
      <c r="BMW130" s="273"/>
      <c r="BMX130" s="273"/>
      <c r="BMY130" s="273"/>
      <c r="BMZ130" s="273"/>
      <c r="BNA130" s="273"/>
      <c r="BNB130" s="273"/>
      <c r="BNC130" s="273"/>
      <c r="BND130" s="273"/>
      <c r="BNE130" s="273"/>
      <c r="BNF130" s="273"/>
      <c r="BNG130" s="273"/>
      <c r="BNH130" s="273"/>
      <c r="BNI130" s="273"/>
      <c r="BNJ130" s="273"/>
      <c r="BNK130" s="273"/>
      <c r="BNL130" s="273"/>
      <c r="BNM130" s="273"/>
      <c r="BNN130" s="273"/>
      <c r="BNO130" s="273"/>
      <c r="BNP130" s="273"/>
      <c r="BNQ130" s="273"/>
      <c r="BNR130" s="273"/>
      <c r="BNS130" s="273"/>
      <c r="BNT130" s="273"/>
      <c r="BNU130" s="273"/>
      <c r="BNV130" s="273"/>
      <c r="BNW130" s="273"/>
      <c r="BNX130" s="273"/>
      <c r="BNY130" s="273"/>
      <c r="BNZ130" s="273"/>
      <c r="BOA130" s="273"/>
      <c r="BOB130" s="273"/>
      <c r="BOC130" s="273"/>
      <c r="BOD130" s="273"/>
      <c r="BOE130" s="273"/>
      <c r="BOF130" s="273"/>
      <c r="BOG130" s="273"/>
      <c r="BOH130" s="273"/>
      <c r="BOI130" s="273"/>
      <c r="BOJ130" s="273"/>
      <c r="BOK130" s="273"/>
      <c r="BOL130" s="273"/>
      <c r="BOM130" s="273"/>
      <c r="BON130" s="273"/>
      <c r="BOO130" s="273"/>
      <c r="BOP130" s="273"/>
      <c r="BOQ130" s="273"/>
      <c r="BOR130" s="273"/>
      <c r="BOS130" s="273"/>
      <c r="BOT130" s="273"/>
      <c r="BOU130" s="273"/>
      <c r="BOV130" s="273"/>
      <c r="BOW130" s="273"/>
      <c r="BOX130" s="273"/>
      <c r="BOY130" s="273"/>
      <c r="BOZ130" s="273"/>
      <c r="BPA130" s="273"/>
      <c r="BPB130" s="273"/>
      <c r="BPC130" s="273"/>
      <c r="BPD130" s="273"/>
      <c r="BPE130" s="273"/>
      <c r="BPF130" s="273"/>
      <c r="BPG130" s="273"/>
      <c r="BPH130" s="273"/>
      <c r="BPI130" s="273"/>
      <c r="BPJ130" s="273"/>
      <c r="BPK130" s="273"/>
      <c r="BPL130" s="273"/>
      <c r="BPM130" s="273"/>
      <c r="BPN130" s="273"/>
      <c r="BPO130" s="273"/>
      <c r="BPP130" s="273"/>
      <c r="BPQ130" s="273"/>
      <c r="BPR130" s="273"/>
      <c r="BPS130" s="273"/>
      <c r="BPT130" s="273"/>
      <c r="BPU130" s="273"/>
      <c r="BPV130" s="273"/>
      <c r="BPW130" s="273"/>
      <c r="BPX130" s="273"/>
      <c r="BPY130" s="273"/>
      <c r="BPZ130" s="273"/>
      <c r="BQA130" s="273"/>
      <c r="BQB130" s="273"/>
      <c r="BQC130" s="273"/>
      <c r="BQD130" s="273"/>
      <c r="BQE130" s="273"/>
      <c r="BQF130" s="273"/>
      <c r="BQG130" s="273"/>
      <c r="BQH130" s="273"/>
      <c r="BQI130" s="273"/>
      <c r="BQJ130" s="273"/>
      <c r="BQK130" s="273"/>
      <c r="BQL130" s="273"/>
      <c r="BQM130" s="273"/>
      <c r="BQN130" s="273"/>
      <c r="BQO130" s="273"/>
      <c r="BQP130" s="273"/>
      <c r="BQQ130" s="273"/>
      <c r="BQR130" s="273"/>
      <c r="BQS130" s="273"/>
      <c r="BQT130" s="273"/>
      <c r="BQU130" s="273"/>
      <c r="BQV130" s="273"/>
      <c r="BQW130" s="273"/>
      <c r="BQX130" s="273"/>
      <c r="BQY130" s="273"/>
      <c r="BQZ130" s="273"/>
      <c r="BRA130" s="273"/>
      <c r="BRB130" s="273"/>
      <c r="BRC130" s="273"/>
      <c r="BRD130" s="273"/>
      <c r="BRE130" s="273"/>
      <c r="BRF130" s="273"/>
      <c r="BRG130" s="273"/>
      <c r="BRH130" s="273"/>
      <c r="BRI130" s="273"/>
      <c r="BRJ130" s="273"/>
      <c r="BRK130" s="273"/>
      <c r="BRL130" s="273"/>
      <c r="BRM130" s="273"/>
      <c r="BRN130" s="273"/>
      <c r="BRO130" s="273"/>
      <c r="BRP130" s="273"/>
      <c r="BRQ130" s="273"/>
      <c r="BRR130" s="273"/>
      <c r="BRS130" s="273"/>
      <c r="BRT130" s="273"/>
      <c r="BRU130" s="273"/>
      <c r="BRV130" s="273"/>
      <c r="BRW130" s="273"/>
      <c r="BRX130" s="273"/>
      <c r="BRY130" s="273"/>
      <c r="BRZ130" s="273"/>
      <c r="BSA130" s="273"/>
      <c r="BSB130" s="273"/>
      <c r="BSC130" s="273"/>
      <c r="BSD130" s="273"/>
      <c r="BSE130" s="273"/>
      <c r="BSF130" s="273"/>
      <c r="BSG130" s="273"/>
      <c r="BSH130" s="273"/>
      <c r="BSI130" s="273"/>
      <c r="BSJ130" s="273"/>
      <c r="BSK130" s="273"/>
      <c r="BSL130" s="273"/>
      <c r="BSM130" s="273"/>
      <c r="BSN130" s="273"/>
      <c r="BSO130" s="273"/>
      <c r="BSP130" s="273"/>
      <c r="BSQ130" s="273"/>
      <c r="BSR130" s="273"/>
      <c r="BSS130" s="273"/>
      <c r="BST130" s="273"/>
      <c r="BSU130" s="273"/>
      <c r="BSV130" s="273"/>
      <c r="BSW130" s="273"/>
      <c r="BSX130" s="273"/>
      <c r="BSY130" s="273"/>
      <c r="BSZ130" s="273"/>
      <c r="BTA130" s="273"/>
      <c r="BTB130" s="273"/>
      <c r="BTC130" s="273"/>
      <c r="BTD130" s="273"/>
      <c r="BTE130" s="273"/>
      <c r="BTF130" s="273"/>
      <c r="BTG130" s="273"/>
      <c r="BTH130" s="273"/>
      <c r="BTI130" s="273"/>
      <c r="BTJ130" s="273"/>
      <c r="BTK130" s="273"/>
      <c r="BTL130" s="273"/>
      <c r="BTM130" s="273"/>
      <c r="BTN130" s="273"/>
      <c r="BTO130" s="273"/>
      <c r="BTP130" s="273"/>
      <c r="BTQ130" s="273"/>
      <c r="BTR130" s="273"/>
      <c r="BTS130" s="273"/>
      <c r="BTT130" s="273"/>
      <c r="BTU130" s="273"/>
      <c r="BTV130" s="273"/>
      <c r="BTW130" s="273"/>
      <c r="BTX130" s="273"/>
      <c r="BTY130" s="273"/>
      <c r="BTZ130" s="273"/>
      <c r="BUA130" s="273"/>
      <c r="BUB130" s="273"/>
      <c r="BUC130" s="273"/>
      <c r="BUD130" s="273"/>
      <c r="BUE130" s="273"/>
      <c r="BUF130" s="273"/>
      <c r="BUG130" s="273"/>
      <c r="BUH130" s="273"/>
      <c r="BUI130" s="273"/>
      <c r="BUJ130" s="273"/>
      <c r="BUK130" s="273"/>
      <c r="BUL130" s="273"/>
      <c r="BUM130" s="273"/>
      <c r="BUN130" s="273"/>
      <c r="BUO130" s="273"/>
      <c r="BUP130" s="273"/>
      <c r="BUQ130" s="273"/>
      <c r="BUR130" s="273"/>
      <c r="BUS130" s="273"/>
      <c r="BUT130" s="273"/>
      <c r="BUU130" s="273"/>
      <c r="BUV130" s="273"/>
      <c r="BUW130" s="273"/>
      <c r="BUX130" s="273"/>
      <c r="BUY130" s="273"/>
      <c r="BUZ130" s="273"/>
      <c r="BVA130" s="273"/>
      <c r="BVB130" s="273"/>
      <c r="BVC130" s="273"/>
      <c r="BVD130" s="273"/>
      <c r="BVE130" s="273"/>
      <c r="BVF130" s="273"/>
      <c r="BVG130" s="273"/>
      <c r="BVH130" s="273"/>
      <c r="BVI130" s="273"/>
      <c r="BVJ130" s="273"/>
      <c r="BVK130" s="273"/>
      <c r="BVL130" s="273"/>
      <c r="BVM130" s="273"/>
      <c r="BVN130" s="273"/>
      <c r="BVO130" s="273"/>
      <c r="BVP130" s="273"/>
      <c r="BVQ130" s="273"/>
      <c r="BVR130" s="273"/>
      <c r="BVS130" s="273"/>
      <c r="BVT130" s="273"/>
      <c r="BVU130" s="273"/>
      <c r="BVV130" s="273"/>
      <c r="BVW130" s="273"/>
      <c r="BVX130" s="273"/>
      <c r="BVY130" s="273"/>
      <c r="BVZ130" s="273"/>
      <c r="BWA130" s="273"/>
      <c r="BWB130" s="273"/>
      <c r="BWC130" s="273"/>
      <c r="BWD130" s="273"/>
      <c r="BWE130" s="273"/>
      <c r="BWF130" s="273"/>
      <c r="BWG130" s="273"/>
      <c r="BWH130" s="273"/>
      <c r="BWI130" s="273"/>
      <c r="BWJ130" s="273"/>
      <c r="BWK130" s="273"/>
      <c r="BWL130" s="273"/>
      <c r="BWM130" s="273"/>
      <c r="BWN130" s="273"/>
      <c r="BWO130" s="273"/>
      <c r="BWP130" s="273"/>
      <c r="BWQ130" s="273"/>
      <c r="BWR130" s="273"/>
      <c r="BWS130" s="273"/>
      <c r="BWT130" s="273"/>
      <c r="BWU130" s="273"/>
      <c r="BWV130" s="273"/>
      <c r="BWW130" s="273"/>
      <c r="BWX130" s="273"/>
      <c r="BWY130" s="273"/>
      <c r="BWZ130" s="273"/>
      <c r="BXA130" s="273"/>
      <c r="BXB130" s="273"/>
      <c r="BXC130" s="273"/>
      <c r="BXD130" s="273"/>
      <c r="BXE130" s="273"/>
      <c r="BXF130" s="273"/>
      <c r="BXG130" s="273"/>
      <c r="BXH130" s="273"/>
      <c r="BXI130" s="273"/>
      <c r="BXJ130" s="273"/>
      <c r="BXK130" s="273"/>
      <c r="BXL130" s="273"/>
      <c r="BXM130" s="273"/>
      <c r="BXN130" s="273"/>
      <c r="BXO130" s="273"/>
      <c r="BXP130" s="273"/>
      <c r="BXQ130" s="273"/>
      <c r="BXR130" s="273"/>
      <c r="BXS130" s="273"/>
      <c r="BXT130" s="273"/>
      <c r="BXU130" s="273"/>
      <c r="BXV130" s="273"/>
      <c r="BXW130" s="273"/>
      <c r="BXX130" s="273"/>
      <c r="BXY130" s="273"/>
      <c r="BXZ130" s="273"/>
      <c r="BYA130" s="273"/>
      <c r="BYB130" s="273"/>
      <c r="BYC130" s="273"/>
      <c r="BYD130" s="273"/>
      <c r="BYE130" s="273"/>
      <c r="BYF130" s="273"/>
      <c r="BYG130" s="273"/>
      <c r="BYH130" s="273"/>
      <c r="BYI130" s="273"/>
      <c r="BYJ130" s="273"/>
      <c r="BYK130" s="273"/>
      <c r="BYL130" s="273"/>
      <c r="BYM130" s="273"/>
      <c r="BYN130" s="273"/>
      <c r="BYO130" s="273"/>
      <c r="BYP130" s="273"/>
      <c r="BYQ130" s="273"/>
      <c r="BYR130" s="273"/>
      <c r="BYS130" s="273"/>
      <c r="BYT130" s="273"/>
      <c r="BYU130" s="273"/>
      <c r="BYV130" s="273"/>
      <c r="BYW130" s="273"/>
      <c r="BYX130" s="273"/>
      <c r="BYY130" s="273"/>
      <c r="BYZ130" s="273"/>
      <c r="BZA130" s="273"/>
      <c r="BZB130" s="273"/>
      <c r="BZC130" s="273"/>
      <c r="BZD130" s="273"/>
      <c r="BZE130" s="273"/>
      <c r="BZF130" s="273"/>
      <c r="BZG130" s="273"/>
      <c r="BZH130" s="273"/>
      <c r="BZI130" s="273"/>
      <c r="BZJ130" s="273"/>
      <c r="BZK130" s="273"/>
      <c r="BZL130" s="273"/>
      <c r="BZM130" s="273"/>
      <c r="BZN130" s="273"/>
      <c r="BZO130" s="273"/>
      <c r="BZP130" s="273"/>
      <c r="BZQ130" s="273"/>
      <c r="BZR130" s="273"/>
      <c r="BZS130" s="273"/>
      <c r="BZT130" s="273"/>
      <c r="BZU130" s="273"/>
      <c r="BZV130" s="273"/>
      <c r="BZW130" s="273"/>
      <c r="BZX130" s="273"/>
      <c r="BZY130" s="273"/>
      <c r="BZZ130" s="273"/>
      <c r="CAA130" s="273"/>
      <c r="CAB130" s="273"/>
      <c r="CAC130" s="273"/>
      <c r="CAD130" s="273"/>
      <c r="CAE130" s="273"/>
      <c r="CAF130" s="273"/>
      <c r="CAG130" s="273"/>
      <c r="CAH130" s="273"/>
      <c r="CAI130" s="273"/>
      <c r="CAJ130" s="273"/>
      <c r="CAK130" s="273"/>
      <c r="CAL130" s="273"/>
      <c r="CAM130" s="273"/>
      <c r="CAN130" s="273"/>
      <c r="CAO130" s="273"/>
      <c r="CAP130" s="273"/>
      <c r="CAQ130" s="273"/>
      <c r="CAR130" s="273"/>
      <c r="CAS130" s="273"/>
      <c r="CAT130" s="273"/>
      <c r="CAU130" s="273"/>
      <c r="CAV130" s="273"/>
      <c r="CAW130" s="273"/>
      <c r="CAX130" s="273"/>
      <c r="CAY130" s="273"/>
      <c r="CAZ130" s="273"/>
      <c r="CBA130" s="273"/>
      <c r="CBB130" s="273"/>
      <c r="CBC130" s="273"/>
      <c r="CBD130" s="273"/>
      <c r="CBE130" s="273"/>
      <c r="CBF130" s="273"/>
      <c r="CBG130" s="273"/>
      <c r="CBH130" s="273"/>
      <c r="CBI130" s="273"/>
      <c r="CBJ130" s="273"/>
      <c r="CBK130" s="273"/>
      <c r="CBL130" s="273"/>
      <c r="CBM130" s="273"/>
      <c r="CBN130" s="273"/>
      <c r="CBO130" s="273"/>
      <c r="CBP130" s="273"/>
      <c r="CBQ130" s="273"/>
      <c r="CBR130" s="273"/>
      <c r="CBS130" s="273"/>
      <c r="CBT130" s="273"/>
      <c r="CBU130" s="273"/>
      <c r="CBV130" s="273"/>
      <c r="CBW130" s="273"/>
      <c r="CBX130" s="273"/>
      <c r="CBY130" s="273"/>
      <c r="CBZ130" s="273"/>
      <c r="CCA130" s="273"/>
      <c r="CCB130" s="273"/>
      <c r="CCC130" s="273"/>
      <c r="CCD130" s="273"/>
      <c r="CCE130" s="273"/>
      <c r="CCF130" s="273"/>
      <c r="CCG130" s="273"/>
      <c r="CCH130" s="273"/>
      <c r="CCI130" s="273"/>
      <c r="CCJ130" s="273"/>
      <c r="CCK130" s="273"/>
      <c r="CCL130" s="273"/>
      <c r="CCM130" s="273"/>
      <c r="CCN130" s="273"/>
      <c r="CCO130" s="273"/>
      <c r="CCP130" s="273"/>
      <c r="CCQ130" s="273"/>
      <c r="CCR130" s="273"/>
      <c r="CCS130" s="273"/>
      <c r="CCT130" s="273"/>
      <c r="CCU130" s="273"/>
      <c r="CCV130" s="273"/>
      <c r="CCW130" s="273"/>
      <c r="CCX130" s="273"/>
      <c r="CCY130" s="273"/>
      <c r="CCZ130" s="273"/>
      <c r="CDA130" s="273"/>
      <c r="CDB130" s="273"/>
      <c r="CDC130" s="273"/>
      <c r="CDD130" s="273"/>
      <c r="CDE130" s="273"/>
      <c r="CDF130" s="273"/>
      <c r="CDG130" s="273"/>
      <c r="CDH130" s="273"/>
      <c r="CDI130" s="273"/>
      <c r="CDJ130" s="273"/>
      <c r="CDK130" s="273"/>
      <c r="CDL130" s="273"/>
      <c r="CDM130" s="273"/>
      <c r="CDN130" s="273"/>
      <c r="CDO130" s="273"/>
      <c r="CDP130" s="273"/>
      <c r="CDQ130" s="273"/>
      <c r="CDR130" s="273"/>
      <c r="CDS130" s="273"/>
      <c r="CDT130" s="273"/>
      <c r="CDU130" s="273"/>
      <c r="CDV130" s="273"/>
      <c r="CDW130" s="273"/>
      <c r="CDX130" s="273"/>
      <c r="CDY130" s="273"/>
      <c r="CDZ130" s="273"/>
      <c r="CEA130" s="273"/>
      <c r="CEB130" s="273"/>
      <c r="CEC130" s="273"/>
      <c r="CED130" s="273"/>
      <c r="CEE130" s="273"/>
      <c r="CEF130" s="273"/>
      <c r="CEG130" s="273"/>
      <c r="CEH130" s="273"/>
      <c r="CEI130" s="273"/>
      <c r="CEJ130" s="273"/>
      <c r="CEK130" s="273"/>
      <c r="CEL130" s="273"/>
      <c r="CEM130" s="273"/>
      <c r="CEN130" s="273"/>
      <c r="CEO130" s="273"/>
      <c r="CEP130" s="273"/>
      <c r="CEQ130" s="273"/>
      <c r="CER130" s="273"/>
      <c r="CES130" s="273"/>
      <c r="CET130" s="273"/>
      <c r="CEU130" s="273"/>
      <c r="CEV130" s="273"/>
      <c r="CEW130" s="273"/>
      <c r="CEX130" s="273"/>
      <c r="CEY130" s="273"/>
      <c r="CEZ130" s="273"/>
      <c r="CFA130" s="273"/>
      <c r="CFB130" s="273"/>
      <c r="CFC130" s="273"/>
      <c r="CFD130" s="273"/>
      <c r="CFE130" s="273"/>
      <c r="CFF130" s="273"/>
      <c r="CFG130" s="273"/>
      <c r="CFH130" s="273"/>
      <c r="CFI130" s="273"/>
      <c r="CFJ130" s="273"/>
      <c r="CFK130" s="273"/>
      <c r="CFL130" s="273"/>
      <c r="CFM130" s="273"/>
      <c r="CFN130" s="273"/>
      <c r="CFO130" s="273"/>
      <c r="CFP130" s="273"/>
      <c r="CFQ130" s="273"/>
      <c r="CFR130" s="273"/>
      <c r="CFS130" s="273"/>
      <c r="CFT130" s="273"/>
      <c r="CFU130" s="273"/>
      <c r="CFV130" s="273"/>
      <c r="CFW130" s="273"/>
      <c r="CFX130" s="273"/>
      <c r="CFY130" s="273"/>
      <c r="CFZ130" s="273"/>
      <c r="CGA130" s="273"/>
      <c r="CGB130" s="273"/>
      <c r="CGC130" s="273"/>
      <c r="CGD130" s="273"/>
      <c r="CGE130" s="273"/>
      <c r="CGF130" s="273"/>
      <c r="CGG130" s="273"/>
      <c r="CGH130" s="273"/>
      <c r="CGI130" s="273"/>
      <c r="CGJ130" s="273"/>
      <c r="CGK130" s="273"/>
      <c r="CGL130" s="273"/>
      <c r="CGM130" s="273"/>
      <c r="CGN130" s="273"/>
      <c r="CGO130" s="273"/>
      <c r="CGP130" s="273"/>
      <c r="CGQ130" s="273"/>
      <c r="CGR130" s="273"/>
      <c r="CGS130" s="273"/>
      <c r="CGT130" s="273"/>
      <c r="CGU130" s="273"/>
      <c r="CGV130" s="273"/>
      <c r="CGW130" s="273"/>
      <c r="CGX130" s="273"/>
      <c r="CGY130" s="273"/>
      <c r="CGZ130" s="273"/>
      <c r="CHA130" s="273"/>
      <c r="CHB130" s="273"/>
      <c r="CHC130" s="273"/>
      <c r="CHD130" s="273"/>
      <c r="CHE130" s="273"/>
      <c r="CHF130" s="273"/>
      <c r="CHG130" s="273"/>
      <c r="CHH130" s="273"/>
      <c r="CHI130" s="273"/>
      <c r="CHJ130" s="273"/>
      <c r="CHK130" s="273"/>
      <c r="CHL130" s="273"/>
      <c r="CHM130" s="273"/>
      <c r="CHN130" s="273"/>
      <c r="CHO130" s="273"/>
      <c r="CHP130" s="273"/>
      <c r="CHQ130" s="273"/>
      <c r="CHR130" s="273"/>
      <c r="CHS130" s="273"/>
      <c r="CHT130" s="273"/>
      <c r="CHU130" s="273"/>
      <c r="CHV130" s="273"/>
      <c r="CHW130" s="273"/>
      <c r="CHX130" s="273"/>
      <c r="CHY130" s="273"/>
      <c r="CHZ130" s="273"/>
      <c r="CIA130" s="273"/>
      <c r="CIB130" s="273"/>
      <c r="CIC130" s="273"/>
      <c r="CID130" s="273"/>
      <c r="CIE130" s="273"/>
      <c r="CIF130" s="273"/>
      <c r="CIG130" s="273"/>
      <c r="CIH130" s="273"/>
      <c r="CII130" s="273"/>
      <c r="CIJ130" s="273"/>
      <c r="CIK130" s="273"/>
      <c r="CIL130" s="273"/>
      <c r="CIM130" s="273"/>
      <c r="CIN130" s="273"/>
      <c r="CIO130" s="273"/>
      <c r="CIP130" s="273"/>
      <c r="CIQ130" s="273"/>
      <c r="CIR130" s="273"/>
      <c r="CIS130" s="273"/>
      <c r="CIT130" s="273"/>
      <c r="CIU130" s="273"/>
      <c r="CIV130" s="273"/>
      <c r="CIW130" s="273"/>
      <c r="CIX130" s="273"/>
      <c r="CIY130" s="273"/>
      <c r="CIZ130" s="273"/>
      <c r="CJA130" s="273"/>
      <c r="CJB130" s="273"/>
      <c r="CJC130" s="273"/>
      <c r="CJD130" s="273"/>
      <c r="CJE130" s="273"/>
      <c r="CJF130" s="273"/>
      <c r="CJG130" s="273"/>
      <c r="CJH130" s="273"/>
      <c r="CJI130" s="273"/>
      <c r="CJJ130" s="273"/>
      <c r="CJK130" s="273"/>
      <c r="CJL130" s="273"/>
      <c r="CJM130" s="273"/>
      <c r="CJN130" s="273"/>
      <c r="CJO130" s="273"/>
      <c r="CJP130" s="273"/>
      <c r="CJQ130" s="273"/>
      <c r="CJR130" s="273"/>
      <c r="CJS130" s="273"/>
      <c r="CJT130" s="273"/>
      <c r="CJU130" s="273"/>
      <c r="CJV130" s="273"/>
      <c r="CJW130" s="273"/>
      <c r="CJX130" s="273"/>
      <c r="CJY130" s="273"/>
      <c r="CJZ130" s="273"/>
      <c r="CKA130" s="273"/>
      <c r="CKB130" s="273"/>
      <c r="CKC130" s="273"/>
      <c r="CKD130" s="273"/>
      <c r="CKE130" s="273"/>
      <c r="CKF130" s="273"/>
      <c r="CKG130" s="273"/>
      <c r="CKH130" s="273"/>
      <c r="CKI130" s="273"/>
      <c r="CKJ130" s="273"/>
      <c r="CKK130" s="273"/>
      <c r="CKL130" s="273"/>
      <c r="CKM130" s="273"/>
      <c r="CKN130" s="273"/>
      <c r="CKO130" s="273"/>
      <c r="CKP130" s="273"/>
      <c r="CKQ130" s="273"/>
      <c r="CKR130" s="273"/>
      <c r="CKS130" s="273"/>
      <c r="CKT130" s="273"/>
      <c r="CKU130" s="273"/>
      <c r="CKV130" s="273"/>
      <c r="CKW130" s="273"/>
      <c r="CKX130" s="273"/>
      <c r="CKY130" s="273"/>
      <c r="CKZ130" s="273"/>
      <c r="CLA130" s="273"/>
      <c r="CLB130" s="273"/>
      <c r="CLC130" s="273"/>
      <c r="CLD130" s="273"/>
      <c r="CLE130" s="273"/>
      <c r="CLF130" s="273"/>
      <c r="CLG130" s="273"/>
      <c r="CLH130" s="273"/>
      <c r="CLI130" s="273"/>
      <c r="CLJ130" s="273"/>
      <c r="CLK130" s="273"/>
      <c r="CLL130" s="273"/>
      <c r="CLM130" s="273"/>
      <c r="CLN130" s="273"/>
      <c r="CLO130" s="273"/>
      <c r="CLP130" s="273"/>
      <c r="CLQ130" s="273"/>
      <c r="CLR130" s="273"/>
      <c r="CLS130" s="273"/>
      <c r="CLT130" s="273"/>
      <c r="CLU130" s="273"/>
      <c r="CLV130" s="273"/>
      <c r="CLW130" s="273"/>
      <c r="CLX130" s="273"/>
      <c r="CLY130" s="273"/>
      <c r="CLZ130" s="273"/>
      <c r="CMA130" s="273"/>
      <c r="CMB130" s="273"/>
      <c r="CMC130" s="273"/>
      <c r="CMD130" s="273"/>
      <c r="CME130" s="273"/>
      <c r="CMF130" s="273"/>
      <c r="CMG130" s="273"/>
      <c r="CMH130" s="273"/>
      <c r="CMI130" s="273"/>
      <c r="CMJ130" s="273"/>
      <c r="CMK130" s="273"/>
      <c r="CML130" s="273"/>
      <c r="CMM130" s="273"/>
      <c r="CMN130" s="273"/>
      <c r="CMO130" s="273"/>
      <c r="CMP130" s="273"/>
      <c r="CMQ130" s="273"/>
      <c r="CMR130" s="273"/>
      <c r="CMS130" s="273"/>
      <c r="CMT130" s="273"/>
      <c r="CMU130" s="273"/>
      <c r="CMV130" s="273"/>
      <c r="CMW130" s="273"/>
      <c r="CMX130" s="273"/>
      <c r="CMY130" s="273"/>
      <c r="CMZ130" s="273"/>
      <c r="CNA130" s="273"/>
      <c r="CNB130" s="273"/>
      <c r="CNC130" s="273"/>
      <c r="CND130" s="273"/>
      <c r="CNE130" s="273"/>
      <c r="CNF130" s="273"/>
      <c r="CNG130" s="273"/>
      <c r="CNH130" s="273"/>
      <c r="CNI130" s="273"/>
      <c r="CNJ130" s="273"/>
      <c r="CNK130" s="273"/>
      <c r="CNL130" s="273"/>
      <c r="CNM130" s="273"/>
      <c r="CNN130" s="273"/>
      <c r="CNO130" s="273"/>
      <c r="CNP130" s="273"/>
      <c r="CNQ130" s="273"/>
      <c r="CNR130" s="273"/>
      <c r="CNS130" s="273"/>
      <c r="CNT130" s="273"/>
      <c r="CNU130" s="273"/>
      <c r="CNV130" s="273"/>
      <c r="CNW130" s="273"/>
      <c r="CNX130" s="273"/>
      <c r="CNY130" s="273"/>
      <c r="CNZ130" s="273"/>
      <c r="COA130" s="273"/>
      <c r="COB130" s="273"/>
      <c r="COC130" s="273"/>
      <c r="COD130" s="273"/>
      <c r="COE130" s="273"/>
      <c r="COF130" s="273"/>
      <c r="COG130" s="273"/>
      <c r="COH130" s="273"/>
      <c r="COI130" s="273"/>
      <c r="COJ130" s="273"/>
      <c r="COK130" s="273"/>
      <c r="COL130" s="273"/>
      <c r="COM130" s="273"/>
      <c r="CON130" s="273"/>
      <c r="COO130" s="273"/>
      <c r="COP130" s="273"/>
      <c r="COQ130" s="273"/>
      <c r="COR130" s="273"/>
      <c r="COS130" s="273"/>
      <c r="COT130" s="273"/>
      <c r="COU130" s="273"/>
      <c r="COV130" s="273"/>
      <c r="COW130" s="273"/>
      <c r="COX130" s="273"/>
      <c r="COY130" s="273"/>
      <c r="COZ130" s="273"/>
      <c r="CPA130" s="273"/>
      <c r="CPB130" s="273"/>
      <c r="CPC130" s="273"/>
      <c r="CPD130" s="273"/>
      <c r="CPE130" s="273"/>
      <c r="CPF130" s="273"/>
      <c r="CPG130" s="273"/>
      <c r="CPH130" s="273"/>
      <c r="CPI130" s="273"/>
      <c r="CPJ130" s="273"/>
      <c r="CPK130" s="273"/>
      <c r="CPL130" s="273"/>
      <c r="CPM130" s="273"/>
      <c r="CPN130" s="273"/>
      <c r="CPO130" s="273"/>
      <c r="CPP130" s="273"/>
      <c r="CPQ130" s="273"/>
      <c r="CPR130" s="273"/>
      <c r="CPS130" s="273"/>
      <c r="CPT130" s="273"/>
      <c r="CPU130" s="273"/>
      <c r="CPV130" s="273"/>
      <c r="CPW130" s="273"/>
      <c r="CPX130" s="273"/>
      <c r="CPY130" s="273"/>
      <c r="CPZ130" s="273"/>
      <c r="CQA130" s="273"/>
      <c r="CQB130" s="273"/>
      <c r="CQC130" s="273"/>
      <c r="CQD130" s="273"/>
      <c r="CQE130" s="273"/>
      <c r="CQF130" s="273"/>
      <c r="CQG130" s="273"/>
      <c r="CQH130" s="273"/>
      <c r="CQI130" s="273"/>
      <c r="CQJ130" s="273"/>
      <c r="CQK130" s="273"/>
      <c r="CQL130" s="273"/>
      <c r="CQM130" s="273"/>
      <c r="CQN130" s="273"/>
      <c r="CQO130" s="273"/>
      <c r="CQP130" s="273"/>
      <c r="CQQ130" s="273"/>
      <c r="CQR130" s="273"/>
      <c r="CQS130" s="273"/>
      <c r="CQT130" s="273"/>
      <c r="CQU130" s="273"/>
      <c r="CQV130" s="273"/>
      <c r="CQW130" s="273"/>
      <c r="CQX130" s="273"/>
      <c r="CQY130" s="273"/>
      <c r="CQZ130" s="273"/>
      <c r="CRA130" s="273"/>
      <c r="CRB130" s="273"/>
      <c r="CRC130" s="273"/>
      <c r="CRD130" s="273"/>
      <c r="CRE130" s="273"/>
      <c r="CRF130" s="273"/>
      <c r="CRG130" s="273"/>
      <c r="CRH130" s="273"/>
      <c r="CRI130" s="273"/>
      <c r="CRJ130" s="273"/>
      <c r="CRK130" s="273"/>
      <c r="CRL130" s="273"/>
      <c r="CRM130" s="273"/>
      <c r="CRN130" s="273"/>
      <c r="CRO130" s="273"/>
      <c r="CRP130" s="273"/>
      <c r="CRQ130" s="273"/>
      <c r="CRR130" s="273"/>
      <c r="CRS130" s="273"/>
      <c r="CRT130" s="273"/>
      <c r="CRU130" s="273"/>
      <c r="CRV130" s="273"/>
      <c r="CRW130" s="273"/>
      <c r="CRX130" s="273"/>
      <c r="CRY130" s="273"/>
      <c r="CRZ130" s="273"/>
      <c r="CSA130" s="273"/>
      <c r="CSB130" s="273"/>
      <c r="CSC130" s="273"/>
      <c r="CSD130" s="273"/>
      <c r="CSE130" s="273"/>
      <c r="CSF130" s="273"/>
      <c r="CSG130" s="273"/>
      <c r="CSH130" s="273"/>
      <c r="CSI130" s="273"/>
      <c r="CSJ130" s="273"/>
      <c r="CSK130" s="273"/>
      <c r="CSL130" s="273"/>
      <c r="CSM130" s="273"/>
      <c r="CSN130" s="273"/>
      <c r="CSO130" s="273"/>
      <c r="CSP130" s="273"/>
      <c r="CSQ130" s="273"/>
      <c r="CSR130" s="273"/>
      <c r="CSS130" s="273"/>
      <c r="CST130" s="273"/>
      <c r="CSU130" s="273"/>
      <c r="CSV130" s="273"/>
      <c r="CSW130" s="273"/>
      <c r="CSX130" s="273"/>
      <c r="CSY130" s="273"/>
      <c r="CSZ130" s="273"/>
      <c r="CTA130" s="273"/>
      <c r="CTB130" s="273"/>
      <c r="CTC130" s="273"/>
      <c r="CTD130" s="273"/>
      <c r="CTE130" s="273"/>
      <c r="CTF130" s="273"/>
      <c r="CTG130" s="273"/>
      <c r="CTH130" s="273"/>
      <c r="CTI130" s="273"/>
      <c r="CTJ130" s="273"/>
      <c r="CTK130" s="273"/>
      <c r="CTL130" s="273"/>
      <c r="CTM130" s="273"/>
      <c r="CTN130" s="273"/>
      <c r="CTO130" s="273"/>
      <c r="CTP130" s="273"/>
      <c r="CTQ130" s="273"/>
      <c r="CTR130" s="273"/>
      <c r="CTS130" s="273"/>
      <c r="CTT130" s="273"/>
      <c r="CTU130" s="273"/>
      <c r="CTV130" s="273"/>
      <c r="CTW130" s="273"/>
      <c r="CTX130" s="273"/>
      <c r="CTY130" s="273"/>
      <c r="CTZ130" s="273"/>
      <c r="CUA130" s="273"/>
      <c r="CUB130" s="273"/>
      <c r="CUC130" s="273"/>
      <c r="CUD130" s="273"/>
      <c r="CUE130" s="273"/>
      <c r="CUF130" s="273"/>
      <c r="CUG130" s="273"/>
      <c r="CUH130" s="273"/>
      <c r="CUI130" s="273"/>
      <c r="CUJ130" s="273"/>
      <c r="CUK130" s="273"/>
      <c r="CUL130" s="273"/>
      <c r="CUM130" s="273"/>
      <c r="CUN130" s="273"/>
      <c r="CUO130" s="273"/>
      <c r="CUP130" s="273"/>
      <c r="CUQ130" s="273"/>
      <c r="CUR130" s="273"/>
      <c r="CUS130" s="273"/>
      <c r="CUT130" s="273"/>
      <c r="CUU130" s="273"/>
      <c r="CUV130" s="273"/>
      <c r="CUW130" s="273"/>
      <c r="CUX130" s="273"/>
      <c r="CUY130" s="273"/>
      <c r="CUZ130" s="273"/>
      <c r="CVA130" s="273"/>
      <c r="CVB130" s="273"/>
      <c r="CVC130" s="273"/>
      <c r="CVD130" s="273"/>
      <c r="CVE130" s="273"/>
      <c r="CVF130" s="273"/>
      <c r="CVG130" s="273"/>
      <c r="CVH130" s="273"/>
      <c r="CVI130" s="273"/>
      <c r="CVJ130" s="273"/>
      <c r="CVK130" s="273"/>
      <c r="CVL130" s="273"/>
      <c r="CVM130" s="273"/>
      <c r="CVN130" s="273"/>
      <c r="CVO130" s="273"/>
      <c r="CVP130" s="273"/>
      <c r="CVQ130" s="273"/>
      <c r="CVR130" s="273"/>
      <c r="CVS130" s="273"/>
      <c r="CVT130" s="273"/>
      <c r="CVU130" s="273"/>
      <c r="CVV130" s="273"/>
      <c r="CVW130" s="273"/>
      <c r="CVX130" s="273"/>
      <c r="CVY130" s="273"/>
      <c r="CVZ130" s="273"/>
      <c r="CWA130" s="273"/>
      <c r="CWB130" s="273"/>
      <c r="CWC130" s="273"/>
      <c r="CWD130" s="273"/>
      <c r="CWE130" s="273"/>
      <c r="CWF130" s="273"/>
      <c r="CWG130" s="273"/>
      <c r="CWH130" s="273"/>
      <c r="CWI130" s="273"/>
      <c r="CWJ130" s="273"/>
      <c r="CWK130" s="273"/>
      <c r="CWL130" s="273"/>
      <c r="CWM130" s="273"/>
      <c r="CWN130" s="273"/>
      <c r="CWO130" s="273"/>
      <c r="CWP130" s="273"/>
      <c r="CWQ130" s="273"/>
      <c r="CWR130" s="273"/>
      <c r="CWS130" s="273"/>
      <c r="CWT130" s="273"/>
      <c r="CWU130" s="273"/>
      <c r="CWV130" s="273"/>
      <c r="CWW130" s="273"/>
      <c r="CWX130" s="273"/>
      <c r="CWY130" s="273"/>
      <c r="CWZ130" s="273"/>
      <c r="CXA130" s="273"/>
      <c r="CXB130" s="273"/>
      <c r="CXC130" s="273"/>
      <c r="CXD130" s="273"/>
      <c r="CXE130" s="273"/>
      <c r="CXF130" s="273"/>
      <c r="CXG130" s="273"/>
      <c r="CXH130" s="273"/>
      <c r="CXI130" s="273"/>
      <c r="CXJ130" s="273"/>
      <c r="CXK130" s="273"/>
      <c r="CXL130" s="273"/>
      <c r="CXM130" s="273"/>
      <c r="CXN130" s="273"/>
      <c r="CXO130" s="273"/>
      <c r="CXP130" s="273"/>
      <c r="CXQ130" s="273"/>
      <c r="CXR130" s="273"/>
      <c r="CXS130" s="273"/>
      <c r="CXT130" s="273"/>
      <c r="CXU130" s="273"/>
      <c r="CXV130" s="273"/>
      <c r="CXW130" s="273"/>
      <c r="CXX130" s="273"/>
      <c r="CXY130" s="273"/>
      <c r="CXZ130" s="273"/>
      <c r="CYA130" s="273"/>
      <c r="CYB130" s="273"/>
      <c r="CYC130" s="273"/>
      <c r="CYD130" s="273"/>
      <c r="CYE130" s="273"/>
      <c r="CYF130" s="273"/>
      <c r="CYG130" s="273"/>
      <c r="CYH130" s="273"/>
      <c r="CYI130" s="273"/>
      <c r="CYJ130" s="273"/>
      <c r="CYK130" s="273"/>
      <c r="CYL130" s="273"/>
      <c r="CYM130" s="273"/>
      <c r="CYN130" s="273"/>
      <c r="CYO130" s="273"/>
      <c r="CYP130" s="273"/>
      <c r="CYQ130" s="273"/>
      <c r="CYR130" s="273"/>
      <c r="CYS130" s="273"/>
      <c r="CYT130" s="273"/>
      <c r="CYU130" s="273"/>
      <c r="CYV130" s="273"/>
      <c r="CYW130" s="273"/>
      <c r="CYX130" s="273"/>
      <c r="CYY130" s="273"/>
      <c r="CYZ130" s="273"/>
      <c r="CZA130" s="273"/>
      <c r="CZB130" s="273"/>
      <c r="CZC130" s="273"/>
      <c r="CZD130" s="273"/>
      <c r="CZE130" s="273"/>
      <c r="CZF130" s="273"/>
      <c r="CZG130" s="273"/>
      <c r="CZH130" s="273"/>
      <c r="CZI130" s="273"/>
      <c r="CZJ130" s="273"/>
      <c r="CZK130" s="273"/>
      <c r="CZL130" s="273"/>
      <c r="CZM130" s="273"/>
      <c r="CZN130" s="273"/>
      <c r="CZO130" s="273"/>
      <c r="CZP130" s="273"/>
      <c r="CZQ130" s="273"/>
      <c r="CZR130" s="273"/>
      <c r="CZS130" s="273"/>
      <c r="CZT130" s="273"/>
      <c r="CZU130" s="273"/>
      <c r="CZV130" s="273"/>
      <c r="CZW130" s="273"/>
      <c r="CZX130" s="273"/>
      <c r="CZY130" s="273"/>
      <c r="CZZ130" s="273"/>
      <c r="DAA130" s="273"/>
      <c r="DAB130" s="273"/>
      <c r="DAC130" s="273"/>
      <c r="DAD130" s="273"/>
      <c r="DAE130" s="273"/>
      <c r="DAF130" s="273"/>
      <c r="DAG130" s="273"/>
      <c r="DAH130" s="273"/>
      <c r="DAI130" s="273"/>
      <c r="DAJ130" s="273"/>
      <c r="DAK130" s="273"/>
      <c r="DAL130" s="273"/>
      <c r="DAM130" s="273"/>
      <c r="DAN130" s="273"/>
      <c r="DAO130" s="273"/>
      <c r="DAP130" s="273"/>
      <c r="DAQ130" s="273"/>
      <c r="DAR130" s="273"/>
      <c r="DAS130" s="273"/>
      <c r="DAT130" s="273"/>
      <c r="DAU130" s="273"/>
      <c r="DAV130" s="273"/>
      <c r="DAW130" s="273"/>
      <c r="DAX130" s="273"/>
      <c r="DAY130" s="273"/>
      <c r="DAZ130" s="273"/>
      <c r="DBA130" s="273"/>
      <c r="DBB130" s="273"/>
      <c r="DBC130" s="273"/>
      <c r="DBD130" s="273"/>
      <c r="DBE130" s="273"/>
      <c r="DBF130" s="273"/>
      <c r="DBG130" s="273"/>
      <c r="DBH130" s="273"/>
      <c r="DBI130" s="273"/>
      <c r="DBJ130" s="273"/>
      <c r="DBK130" s="273"/>
      <c r="DBL130" s="273"/>
      <c r="DBM130" s="273"/>
      <c r="DBN130" s="273"/>
      <c r="DBO130" s="273"/>
      <c r="DBP130" s="273"/>
      <c r="DBQ130" s="273"/>
      <c r="DBR130" s="273"/>
      <c r="DBS130" s="273"/>
      <c r="DBT130" s="273"/>
      <c r="DBU130" s="273"/>
      <c r="DBV130" s="273"/>
      <c r="DBW130" s="273"/>
      <c r="DBX130" s="273"/>
      <c r="DBY130" s="273"/>
      <c r="DBZ130" s="273"/>
      <c r="DCA130" s="273"/>
      <c r="DCB130" s="273"/>
      <c r="DCC130" s="273"/>
      <c r="DCD130" s="273"/>
      <c r="DCE130" s="273"/>
      <c r="DCF130" s="273"/>
      <c r="DCG130" s="273"/>
      <c r="DCH130" s="273"/>
      <c r="DCI130" s="273"/>
      <c r="DCJ130" s="273"/>
      <c r="DCK130" s="273"/>
      <c r="DCL130" s="273"/>
      <c r="DCM130" s="273"/>
      <c r="DCN130" s="273"/>
      <c r="DCO130" s="273"/>
      <c r="DCP130" s="273"/>
      <c r="DCQ130" s="273"/>
      <c r="DCR130" s="273"/>
      <c r="DCS130" s="273"/>
      <c r="DCT130" s="273"/>
      <c r="DCU130" s="273"/>
      <c r="DCV130" s="273"/>
      <c r="DCW130" s="273"/>
      <c r="DCX130" s="273"/>
      <c r="DCY130" s="273"/>
      <c r="DCZ130" s="273"/>
      <c r="DDA130" s="273"/>
      <c r="DDB130" s="273"/>
      <c r="DDC130" s="273"/>
      <c r="DDD130" s="273"/>
      <c r="DDE130" s="273"/>
      <c r="DDF130" s="273"/>
      <c r="DDG130" s="273"/>
      <c r="DDH130" s="273"/>
      <c r="DDI130" s="273"/>
      <c r="DDJ130" s="273"/>
      <c r="DDK130" s="273"/>
      <c r="DDL130" s="273"/>
      <c r="DDM130" s="273"/>
      <c r="DDN130" s="273"/>
      <c r="DDO130" s="273"/>
      <c r="DDP130" s="273"/>
      <c r="DDQ130" s="273"/>
      <c r="DDR130" s="273"/>
      <c r="DDS130" s="273"/>
      <c r="DDT130" s="273"/>
      <c r="DDU130" s="273"/>
      <c r="DDV130" s="273"/>
      <c r="DDW130" s="273"/>
      <c r="DDX130" s="273"/>
      <c r="DDY130" s="273"/>
      <c r="DDZ130" s="273"/>
      <c r="DEA130" s="273"/>
      <c r="DEB130" s="273"/>
      <c r="DEC130" s="273"/>
      <c r="DED130" s="273"/>
      <c r="DEE130" s="273"/>
      <c r="DEF130" s="273"/>
      <c r="DEG130" s="273"/>
      <c r="DEH130" s="273"/>
      <c r="DEI130" s="273"/>
      <c r="DEJ130" s="273"/>
      <c r="DEK130" s="273"/>
      <c r="DEL130" s="273"/>
      <c r="DEM130" s="273"/>
      <c r="DEN130" s="273"/>
      <c r="DEO130" s="273"/>
      <c r="DEP130" s="273"/>
      <c r="DEQ130" s="273"/>
      <c r="DER130" s="273"/>
      <c r="DES130" s="273"/>
      <c r="DET130" s="273"/>
      <c r="DEU130" s="273"/>
      <c r="DEV130" s="273"/>
      <c r="DEW130" s="273"/>
      <c r="DEX130" s="273"/>
      <c r="DEY130" s="273"/>
      <c r="DEZ130" s="273"/>
      <c r="DFA130" s="273"/>
      <c r="DFB130" s="273"/>
      <c r="DFC130" s="273"/>
      <c r="DFD130" s="273"/>
      <c r="DFE130" s="273"/>
      <c r="DFF130" s="273"/>
      <c r="DFG130" s="273"/>
      <c r="DFH130" s="273"/>
      <c r="DFI130" s="273"/>
      <c r="DFJ130" s="273"/>
      <c r="DFK130" s="273"/>
      <c r="DFL130" s="273"/>
      <c r="DFM130" s="273"/>
      <c r="DFN130" s="273"/>
      <c r="DFO130" s="273"/>
      <c r="DFP130" s="273"/>
      <c r="DFQ130" s="273"/>
      <c r="DFR130" s="273"/>
      <c r="DFS130" s="273"/>
      <c r="DFT130" s="273"/>
      <c r="DFU130" s="273"/>
      <c r="DFV130" s="273"/>
      <c r="DFW130" s="273"/>
      <c r="DFX130" s="273"/>
      <c r="DFY130" s="273"/>
      <c r="DFZ130" s="273"/>
      <c r="DGA130" s="273"/>
      <c r="DGB130" s="273"/>
      <c r="DGC130" s="273"/>
      <c r="DGD130" s="273"/>
      <c r="DGE130" s="273"/>
      <c r="DGF130" s="273"/>
      <c r="DGG130" s="273"/>
      <c r="DGH130" s="273"/>
      <c r="DGI130" s="273"/>
      <c r="DGJ130" s="273"/>
      <c r="DGK130" s="273"/>
      <c r="DGL130" s="273"/>
      <c r="DGM130" s="273"/>
      <c r="DGN130" s="273"/>
      <c r="DGO130" s="273"/>
      <c r="DGP130" s="273"/>
      <c r="DGQ130" s="273"/>
      <c r="DGR130" s="273"/>
      <c r="DGS130" s="273"/>
      <c r="DGT130" s="273"/>
      <c r="DGU130" s="273"/>
      <c r="DGV130" s="273"/>
      <c r="DGW130" s="273"/>
      <c r="DGX130" s="273"/>
      <c r="DGY130" s="273"/>
      <c r="DGZ130" s="273"/>
      <c r="DHA130" s="273"/>
      <c r="DHB130" s="273"/>
      <c r="DHC130" s="273"/>
      <c r="DHD130" s="273"/>
      <c r="DHE130" s="273"/>
      <c r="DHF130" s="273"/>
      <c r="DHG130" s="273"/>
      <c r="DHH130" s="273"/>
      <c r="DHI130" s="273"/>
      <c r="DHJ130" s="273"/>
      <c r="DHK130" s="273"/>
      <c r="DHL130" s="273"/>
      <c r="DHM130" s="273"/>
      <c r="DHN130" s="273"/>
      <c r="DHO130" s="273"/>
      <c r="DHP130" s="273"/>
      <c r="DHQ130" s="273"/>
      <c r="DHR130" s="273"/>
      <c r="DHS130" s="273"/>
      <c r="DHT130" s="273"/>
      <c r="DHU130" s="273"/>
      <c r="DHV130" s="273"/>
      <c r="DHW130" s="273"/>
      <c r="DHX130" s="273"/>
      <c r="DHY130" s="273"/>
      <c r="DHZ130" s="273"/>
      <c r="DIA130" s="273"/>
      <c r="DIB130" s="273"/>
      <c r="DIC130" s="273"/>
      <c r="DID130" s="273"/>
      <c r="DIE130" s="273"/>
      <c r="DIF130" s="273"/>
      <c r="DIG130" s="273"/>
      <c r="DIH130" s="273"/>
      <c r="DII130" s="273"/>
      <c r="DIJ130" s="273"/>
      <c r="DIK130" s="273"/>
      <c r="DIL130" s="273"/>
      <c r="DIM130" s="273"/>
      <c r="DIN130" s="273"/>
      <c r="DIO130" s="273"/>
      <c r="DIP130" s="273"/>
      <c r="DIQ130" s="273"/>
      <c r="DIR130" s="273"/>
      <c r="DIS130" s="273"/>
      <c r="DIT130" s="273"/>
      <c r="DIU130" s="273"/>
      <c r="DIV130" s="273"/>
      <c r="DIW130" s="273"/>
      <c r="DIX130" s="273"/>
      <c r="DIY130" s="273"/>
      <c r="DIZ130" s="273"/>
      <c r="DJA130" s="273"/>
      <c r="DJB130" s="273"/>
      <c r="DJC130" s="273"/>
      <c r="DJD130" s="273"/>
      <c r="DJE130" s="273"/>
      <c r="DJF130" s="273"/>
      <c r="DJG130" s="273"/>
      <c r="DJH130" s="273"/>
      <c r="DJI130" s="273"/>
      <c r="DJJ130" s="273"/>
      <c r="DJK130" s="273"/>
      <c r="DJL130" s="273"/>
      <c r="DJM130" s="273"/>
      <c r="DJN130" s="273"/>
      <c r="DJO130" s="273"/>
      <c r="DJP130" s="273"/>
      <c r="DJQ130" s="273"/>
      <c r="DJR130" s="273"/>
      <c r="DJS130" s="273"/>
      <c r="DJT130" s="273"/>
      <c r="DJU130" s="273"/>
      <c r="DJV130" s="273"/>
      <c r="DJW130" s="273"/>
      <c r="DJX130" s="273"/>
      <c r="DJY130" s="273"/>
      <c r="DJZ130" s="273"/>
      <c r="DKA130" s="273"/>
      <c r="DKB130" s="273"/>
      <c r="DKC130" s="273"/>
      <c r="DKD130" s="273"/>
      <c r="DKE130" s="273"/>
      <c r="DKF130" s="273"/>
      <c r="DKG130" s="273"/>
      <c r="DKH130" s="273"/>
      <c r="DKI130" s="273"/>
      <c r="DKJ130" s="273"/>
      <c r="DKK130" s="273"/>
      <c r="DKL130" s="273"/>
      <c r="DKM130" s="273"/>
      <c r="DKN130" s="273"/>
      <c r="DKO130" s="273"/>
      <c r="DKP130" s="273"/>
      <c r="DKQ130" s="273"/>
      <c r="DKR130" s="273"/>
      <c r="DKS130" s="273"/>
      <c r="DKT130" s="273"/>
      <c r="DKU130" s="273"/>
      <c r="DKV130" s="273"/>
      <c r="DKW130" s="273"/>
      <c r="DKX130" s="273"/>
      <c r="DKY130" s="273"/>
      <c r="DKZ130" s="273"/>
      <c r="DLA130" s="273"/>
      <c r="DLB130" s="273"/>
      <c r="DLC130" s="273"/>
      <c r="DLD130" s="273"/>
      <c r="DLE130" s="273"/>
      <c r="DLF130" s="273"/>
      <c r="DLG130" s="273"/>
      <c r="DLH130" s="273"/>
      <c r="DLI130" s="273"/>
      <c r="DLJ130" s="273"/>
      <c r="DLK130" s="273"/>
      <c r="DLL130" s="273"/>
      <c r="DLM130" s="273"/>
      <c r="DLN130" s="273"/>
      <c r="DLO130" s="273"/>
      <c r="DLP130" s="273"/>
      <c r="DLQ130" s="273"/>
      <c r="DLR130" s="273"/>
      <c r="DLS130" s="273"/>
      <c r="DLT130" s="273"/>
      <c r="DLU130" s="273"/>
      <c r="DLV130" s="273"/>
      <c r="DLW130" s="273"/>
      <c r="DLX130" s="273"/>
      <c r="DLY130" s="273"/>
      <c r="DLZ130" s="273"/>
      <c r="DMA130" s="273"/>
      <c r="DMB130" s="273"/>
      <c r="DMC130" s="273"/>
      <c r="DMD130" s="273"/>
      <c r="DME130" s="273"/>
      <c r="DMF130" s="273"/>
      <c r="DMG130" s="273"/>
      <c r="DMH130" s="273"/>
      <c r="DMI130" s="273"/>
      <c r="DMJ130" s="273"/>
      <c r="DMK130" s="273"/>
      <c r="DML130" s="273"/>
      <c r="DMM130" s="273"/>
      <c r="DMN130" s="273"/>
      <c r="DMO130" s="273"/>
      <c r="DMP130" s="273"/>
      <c r="DMQ130" s="273"/>
      <c r="DMR130" s="273"/>
      <c r="DMS130" s="273"/>
      <c r="DMT130" s="273"/>
      <c r="DMU130" s="273"/>
      <c r="DMV130" s="273"/>
      <c r="DMW130" s="273"/>
      <c r="DMX130" s="273"/>
      <c r="DMY130" s="273"/>
      <c r="DMZ130" s="273"/>
      <c r="DNA130" s="273"/>
      <c r="DNB130" s="273"/>
      <c r="DNC130" s="273"/>
      <c r="DND130" s="273"/>
      <c r="DNE130" s="273"/>
      <c r="DNF130" s="273"/>
      <c r="DNG130" s="273"/>
      <c r="DNH130" s="273"/>
      <c r="DNI130" s="273"/>
      <c r="DNJ130" s="273"/>
      <c r="DNK130" s="273"/>
      <c r="DNL130" s="273"/>
      <c r="DNM130" s="273"/>
      <c r="DNN130" s="273"/>
      <c r="DNO130" s="273"/>
      <c r="DNP130" s="273"/>
      <c r="DNQ130" s="273"/>
      <c r="DNR130" s="273"/>
      <c r="DNS130" s="273"/>
      <c r="DNT130" s="273"/>
      <c r="DNU130" s="273"/>
      <c r="DNV130" s="273"/>
      <c r="DNW130" s="273"/>
      <c r="DNX130" s="273"/>
      <c r="DNY130" s="273"/>
      <c r="DNZ130" s="273"/>
      <c r="DOA130" s="273"/>
      <c r="DOB130" s="273"/>
      <c r="DOC130" s="273"/>
      <c r="DOD130" s="273"/>
      <c r="DOE130" s="273"/>
      <c r="DOF130" s="273"/>
      <c r="DOG130" s="273"/>
      <c r="DOH130" s="273"/>
      <c r="DOI130" s="273"/>
      <c r="DOJ130" s="273"/>
      <c r="DOK130" s="273"/>
      <c r="DOL130" s="273"/>
      <c r="DOM130" s="273"/>
      <c r="DON130" s="273"/>
      <c r="DOO130" s="273"/>
      <c r="DOP130" s="273"/>
      <c r="DOQ130" s="273"/>
      <c r="DOR130" s="273"/>
      <c r="DOS130" s="273"/>
      <c r="DOT130" s="273"/>
      <c r="DOU130" s="273"/>
      <c r="DOV130" s="273"/>
      <c r="DOW130" s="273"/>
      <c r="DOX130" s="273"/>
      <c r="DOY130" s="273"/>
      <c r="DOZ130" s="273"/>
      <c r="DPA130" s="273"/>
      <c r="DPB130" s="273"/>
      <c r="DPC130" s="273"/>
      <c r="DPD130" s="273"/>
      <c r="DPE130" s="273"/>
      <c r="DPF130" s="273"/>
      <c r="DPG130" s="273"/>
      <c r="DPH130" s="273"/>
      <c r="DPI130" s="273"/>
      <c r="DPJ130" s="273"/>
      <c r="DPK130" s="273"/>
      <c r="DPL130" s="273"/>
      <c r="DPM130" s="273"/>
      <c r="DPN130" s="273"/>
      <c r="DPO130" s="273"/>
      <c r="DPP130" s="273"/>
      <c r="DPQ130" s="273"/>
      <c r="DPR130" s="273"/>
      <c r="DPS130" s="273"/>
      <c r="DPT130" s="273"/>
      <c r="DPU130" s="273"/>
      <c r="DPV130" s="273"/>
      <c r="DPW130" s="273"/>
      <c r="DPX130" s="273"/>
      <c r="DPY130" s="273"/>
      <c r="DPZ130" s="273"/>
      <c r="DQA130" s="273"/>
      <c r="DQB130" s="273"/>
      <c r="DQC130" s="273"/>
      <c r="DQD130" s="273"/>
      <c r="DQE130" s="273"/>
      <c r="DQF130" s="273"/>
      <c r="DQG130" s="273"/>
      <c r="DQH130" s="273"/>
      <c r="DQI130" s="273"/>
      <c r="DQJ130" s="273"/>
      <c r="DQK130" s="273"/>
      <c r="DQL130" s="273"/>
      <c r="DQM130" s="273"/>
      <c r="DQN130" s="273"/>
      <c r="DQO130" s="273"/>
      <c r="DQP130" s="273"/>
      <c r="DQQ130" s="273"/>
      <c r="DQR130" s="273"/>
      <c r="DQS130" s="273"/>
      <c r="DQT130" s="273"/>
      <c r="DQU130" s="273"/>
      <c r="DQV130" s="273"/>
      <c r="DQW130" s="273"/>
      <c r="DQX130" s="273"/>
      <c r="DQY130" s="273"/>
      <c r="DQZ130" s="273"/>
      <c r="DRA130" s="273"/>
      <c r="DRB130" s="273"/>
      <c r="DRC130" s="273"/>
      <c r="DRD130" s="273"/>
      <c r="DRE130" s="273"/>
      <c r="DRF130" s="273"/>
      <c r="DRG130" s="273"/>
      <c r="DRH130" s="273"/>
      <c r="DRI130" s="273"/>
      <c r="DRJ130" s="273"/>
      <c r="DRK130" s="273"/>
      <c r="DRL130" s="273"/>
      <c r="DRM130" s="273"/>
      <c r="DRN130" s="273"/>
      <c r="DRO130" s="273"/>
      <c r="DRP130" s="273"/>
      <c r="DRQ130" s="273"/>
      <c r="DRR130" s="273"/>
      <c r="DRS130" s="273"/>
      <c r="DRT130" s="273"/>
      <c r="DRU130" s="273"/>
      <c r="DRV130" s="273"/>
      <c r="DRW130" s="273"/>
      <c r="DRX130" s="273"/>
      <c r="DRY130" s="273"/>
      <c r="DRZ130" s="273"/>
      <c r="DSA130" s="273"/>
      <c r="DSB130" s="273"/>
      <c r="DSC130" s="273"/>
      <c r="DSD130" s="273"/>
      <c r="DSE130" s="273"/>
      <c r="DSF130" s="273"/>
      <c r="DSG130" s="273"/>
      <c r="DSH130" s="273"/>
      <c r="DSI130" s="273"/>
      <c r="DSJ130" s="273"/>
      <c r="DSK130" s="273"/>
      <c r="DSL130" s="273"/>
      <c r="DSM130" s="273"/>
      <c r="DSN130" s="273"/>
      <c r="DSO130" s="273"/>
      <c r="DSP130" s="273"/>
      <c r="DSQ130" s="273"/>
      <c r="DSR130" s="273"/>
      <c r="DSS130" s="273"/>
      <c r="DST130" s="273"/>
      <c r="DSU130" s="273"/>
      <c r="DSV130" s="273"/>
      <c r="DSW130" s="273"/>
      <c r="DSX130" s="273"/>
      <c r="DSY130" s="273"/>
      <c r="DSZ130" s="273"/>
      <c r="DTA130" s="273"/>
      <c r="DTB130" s="273"/>
      <c r="DTC130" s="273"/>
      <c r="DTD130" s="273"/>
      <c r="DTE130" s="273"/>
      <c r="DTF130" s="273"/>
      <c r="DTG130" s="273"/>
      <c r="DTH130" s="273"/>
      <c r="DTI130" s="273"/>
      <c r="DTJ130" s="273"/>
      <c r="DTK130" s="273"/>
      <c r="DTL130" s="273"/>
      <c r="DTM130" s="273"/>
      <c r="DTN130" s="273"/>
      <c r="DTO130" s="273"/>
      <c r="DTP130" s="273"/>
      <c r="DTQ130" s="273"/>
      <c r="DTR130" s="273"/>
      <c r="DTS130" s="273"/>
      <c r="DTT130" s="273"/>
      <c r="DTU130" s="273"/>
      <c r="DTV130" s="273"/>
      <c r="DTW130" s="273"/>
      <c r="DTX130" s="273"/>
      <c r="DTY130" s="273"/>
      <c r="DTZ130" s="273"/>
      <c r="DUA130" s="273"/>
      <c r="DUB130" s="273"/>
      <c r="DUC130" s="273"/>
      <c r="DUD130" s="273"/>
      <c r="DUE130" s="273"/>
      <c r="DUF130" s="273"/>
      <c r="DUG130" s="273"/>
      <c r="DUH130" s="273"/>
      <c r="DUI130" s="273"/>
      <c r="DUJ130" s="273"/>
      <c r="DUK130" s="273"/>
      <c r="DUL130" s="273"/>
      <c r="DUM130" s="273"/>
      <c r="DUN130" s="273"/>
      <c r="DUO130" s="273"/>
      <c r="DUP130" s="273"/>
      <c r="DUQ130" s="273"/>
      <c r="DUR130" s="273"/>
      <c r="DUS130" s="273"/>
      <c r="DUT130" s="273"/>
      <c r="DUU130" s="273"/>
      <c r="DUV130" s="273"/>
      <c r="DUW130" s="273"/>
      <c r="DUX130" s="273"/>
      <c r="DUY130" s="273"/>
      <c r="DUZ130" s="273"/>
      <c r="DVA130" s="273"/>
      <c r="DVB130" s="273"/>
      <c r="DVC130" s="273"/>
      <c r="DVD130" s="273"/>
      <c r="DVE130" s="273"/>
      <c r="DVF130" s="273"/>
      <c r="DVG130" s="273"/>
      <c r="DVH130" s="273"/>
      <c r="DVI130" s="273"/>
      <c r="DVJ130" s="273"/>
      <c r="DVK130" s="273"/>
      <c r="DVL130" s="273"/>
      <c r="DVM130" s="273"/>
      <c r="DVN130" s="273"/>
      <c r="DVO130" s="273"/>
      <c r="DVP130" s="273"/>
      <c r="DVQ130" s="273"/>
      <c r="DVR130" s="273"/>
      <c r="DVS130" s="273"/>
      <c r="DVT130" s="273"/>
      <c r="DVU130" s="273"/>
      <c r="DVV130" s="273"/>
      <c r="DVW130" s="273"/>
      <c r="DVX130" s="273"/>
      <c r="DVY130" s="273"/>
      <c r="DVZ130" s="273"/>
      <c r="DWA130" s="273"/>
      <c r="DWB130" s="273"/>
      <c r="DWC130" s="273"/>
      <c r="DWD130" s="273"/>
      <c r="DWE130" s="273"/>
      <c r="DWF130" s="273"/>
      <c r="DWG130" s="273"/>
      <c r="DWH130" s="273"/>
      <c r="DWI130" s="273"/>
      <c r="DWJ130" s="273"/>
      <c r="DWK130" s="273"/>
      <c r="DWL130" s="273"/>
      <c r="DWM130" s="273"/>
      <c r="DWN130" s="273"/>
      <c r="DWO130" s="273"/>
      <c r="DWP130" s="273"/>
      <c r="DWQ130" s="273"/>
      <c r="DWR130" s="273"/>
      <c r="DWS130" s="273"/>
      <c r="DWT130" s="273"/>
      <c r="DWU130" s="273"/>
      <c r="DWV130" s="273"/>
      <c r="DWW130" s="273"/>
      <c r="DWX130" s="273"/>
      <c r="DWY130" s="273"/>
      <c r="DWZ130" s="273"/>
      <c r="DXA130" s="273"/>
      <c r="DXB130" s="273"/>
      <c r="DXC130" s="273"/>
      <c r="DXD130" s="273"/>
      <c r="DXE130" s="273"/>
      <c r="DXF130" s="273"/>
      <c r="DXG130" s="273"/>
      <c r="DXH130" s="273"/>
      <c r="DXI130" s="273"/>
      <c r="DXJ130" s="273"/>
      <c r="DXK130" s="273"/>
      <c r="DXL130" s="273"/>
      <c r="DXM130" s="273"/>
      <c r="DXN130" s="273"/>
      <c r="DXO130" s="273"/>
      <c r="DXP130" s="273"/>
      <c r="DXQ130" s="273"/>
      <c r="DXR130" s="273"/>
      <c r="DXS130" s="273"/>
      <c r="DXT130" s="273"/>
      <c r="DXU130" s="273"/>
      <c r="DXV130" s="273"/>
      <c r="DXW130" s="273"/>
      <c r="DXX130" s="273"/>
      <c r="DXY130" s="273"/>
      <c r="DXZ130" s="273"/>
      <c r="DYA130" s="273"/>
      <c r="DYB130" s="273"/>
      <c r="DYC130" s="273"/>
      <c r="DYD130" s="273"/>
      <c r="DYE130" s="273"/>
      <c r="DYF130" s="273"/>
      <c r="DYG130" s="273"/>
      <c r="DYH130" s="273"/>
      <c r="DYI130" s="273"/>
      <c r="DYJ130" s="273"/>
      <c r="DYK130" s="273"/>
      <c r="DYL130" s="273"/>
      <c r="DYM130" s="273"/>
      <c r="DYN130" s="273"/>
      <c r="DYO130" s="273"/>
      <c r="DYP130" s="273"/>
      <c r="DYQ130" s="273"/>
      <c r="DYR130" s="273"/>
      <c r="DYS130" s="273"/>
      <c r="DYT130" s="273"/>
      <c r="DYU130" s="273"/>
      <c r="DYV130" s="273"/>
      <c r="DYW130" s="273"/>
      <c r="DYX130" s="273"/>
      <c r="DYY130" s="273"/>
      <c r="DYZ130" s="273"/>
      <c r="DZA130" s="273"/>
      <c r="DZB130" s="273"/>
      <c r="DZC130" s="273"/>
      <c r="DZD130" s="273"/>
      <c r="DZE130" s="273"/>
      <c r="DZF130" s="273"/>
      <c r="DZG130" s="273"/>
      <c r="DZH130" s="273"/>
      <c r="DZI130" s="273"/>
      <c r="DZJ130" s="273"/>
      <c r="DZK130" s="273"/>
      <c r="DZL130" s="273"/>
      <c r="DZM130" s="273"/>
      <c r="DZN130" s="273"/>
      <c r="DZO130" s="273"/>
      <c r="DZP130" s="273"/>
      <c r="DZQ130" s="273"/>
      <c r="DZR130" s="273"/>
      <c r="DZS130" s="273"/>
      <c r="DZT130" s="273"/>
      <c r="DZU130" s="273"/>
      <c r="DZV130" s="273"/>
      <c r="DZW130" s="273"/>
      <c r="DZX130" s="273"/>
      <c r="DZY130" s="273"/>
      <c r="DZZ130" s="273"/>
      <c r="EAA130" s="273"/>
      <c r="EAB130" s="273"/>
      <c r="EAC130" s="273"/>
      <c r="EAD130" s="273"/>
      <c r="EAE130" s="273"/>
      <c r="EAF130" s="273"/>
      <c r="EAG130" s="273"/>
      <c r="EAH130" s="273"/>
      <c r="EAI130" s="273"/>
      <c r="EAJ130" s="273"/>
      <c r="EAK130" s="273"/>
      <c r="EAL130" s="273"/>
      <c r="EAM130" s="273"/>
      <c r="EAN130" s="273"/>
      <c r="EAO130" s="273"/>
      <c r="EAP130" s="273"/>
      <c r="EAQ130" s="273"/>
      <c r="EAR130" s="273"/>
      <c r="EAS130" s="273"/>
      <c r="EAT130" s="273"/>
      <c r="EAU130" s="273"/>
      <c r="EAV130" s="273"/>
      <c r="EAW130" s="273"/>
      <c r="EAX130" s="273"/>
      <c r="EAY130" s="273"/>
      <c r="EAZ130" s="273"/>
      <c r="EBA130" s="273"/>
      <c r="EBB130" s="273"/>
      <c r="EBC130" s="273"/>
      <c r="EBD130" s="273"/>
      <c r="EBE130" s="273"/>
      <c r="EBF130" s="273"/>
      <c r="EBG130" s="273"/>
      <c r="EBH130" s="273"/>
      <c r="EBI130" s="273"/>
      <c r="EBJ130" s="273"/>
      <c r="EBK130" s="273"/>
      <c r="EBL130" s="273"/>
      <c r="EBM130" s="273"/>
      <c r="EBN130" s="273"/>
      <c r="EBO130" s="273"/>
      <c r="EBP130" s="273"/>
      <c r="EBQ130" s="273"/>
      <c r="EBR130" s="273"/>
      <c r="EBS130" s="273"/>
      <c r="EBT130" s="273"/>
      <c r="EBU130" s="273"/>
      <c r="EBV130" s="273"/>
      <c r="EBW130" s="273"/>
      <c r="EBX130" s="273"/>
      <c r="EBY130" s="273"/>
      <c r="EBZ130" s="273"/>
      <c r="ECA130" s="273"/>
      <c r="ECB130" s="273"/>
      <c r="ECC130" s="273"/>
      <c r="ECD130" s="273"/>
      <c r="ECE130" s="273"/>
      <c r="ECF130" s="273"/>
      <c r="ECG130" s="273"/>
      <c r="ECH130" s="273"/>
      <c r="ECI130" s="273"/>
      <c r="ECJ130" s="273"/>
      <c r="ECK130" s="273"/>
      <c r="ECL130" s="273"/>
      <c r="ECM130" s="273"/>
      <c r="ECN130" s="273"/>
      <c r="ECO130" s="273"/>
      <c r="ECP130" s="273"/>
      <c r="ECQ130" s="273"/>
      <c r="ECR130" s="273"/>
      <c r="ECS130" s="273"/>
      <c r="ECT130" s="273"/>
      <c r="ECU130" s="273"/>
      <c r="ECV130" s="273"/>
      <c r="ECW130" s="273"/>
      <c r="ECX130" s="273"/>
      <c r="ECY130" s="273"/>
      <c r="ECZ130" s="273"/>
      <c r="EDA130" s="273"/>
      <c r="EDB130" s="273"/>
      <c r="EDC130" s="273"/>
      <c r="EDD130" s="273"/>
      <c r="EDE130" s="273"/>
      <c r="EDF130" s="273"/>
      <c r="EDG130" s="273"/>
      <c r="EDH130" s="273"/>
      <c r="EDI130" s="273"/>
      <c r="EDJ130" s="273"/>
      <c r="EDK130" s="273"/>
      <c r="EDL130" s="273"/>
      <c r="EDM130" s="273"/>
      <c r="EDN130" s="273"/>
      <c r="EDO130" s="273"/>
      <c r="EDP130" s="273"/>
      <c r="EDQ130" s="273"/>
      <c r="EDR130" s="273"/>
      <c r="EDS130" s="273"/>
      <c r="EDT130" s="273"/>
      <c r="EDU130" s="273"/>
      <c r="EDV130" s="273"/>
      <c r="EDW130" s="273"/>
      <c r="EDX130" s="273"/>
      <c r="EDY130" s="273"/>
      <c r="EDZ130" s="273"/>
      <c r="EEA130" s="273"/>
      <c r="EEB130" s="273"/>
      <c r="EEC130" s="273"/>
      <c r="EED130" s="273"/>
      <c r="EEE130" s="273"/>
      <c r="EEF130" s="273"/>
      <c r="EEG130" s="273"/>
      <c r="EEH130" s="273"/>
      <c r="EEI130" s="273"/>
      <c r="EEJ130" s="273"/>
      <c r="EEK130" s="273"/>
      <c r="EEL130" s="273"/>
      <c r="EEM130" s="273"/>
      <c r="EEN130" s="273"/>
      <c r="EEO130" s="273"/>
      <c r="EEP130" s="273"/>
      <c r="EEQ130" s="273"/>
      <c r="EER130" s="273"/>
      <c r="EES130" s="273"/>
      <c r="EET130" s="273"/>
      <c r="EEU130" s="273"/>
      <c r="EEV130" s="273"/>
      <c r="EEW130" s="273"/>
      <c r="EEX130" s="273"/>
      <c r="EEY130" s="273"/>
      <c r="EEZ130" s="273"/>
      <c r="EFA130" s="273"/>
      <c r="EFB130" s="273"/>
      <c r="EFC130" s="273"/>
      <c r="EFD130" s="273"/>
      <c r="EFE130" s="273"/>
      <c r="EFF130" s="273"/>
      <c r="EFG130" s="273"/>
      <c r="EFH130" s="273"/>
      <c r="EFI130" s="273"/>
      <c r="EFJ130" s="273"/>
      <c r="EFK130" s="273"/>
      <c r="EFL130" s="273"/>
      <c r="EFM130" s="273"/>
      <c r="EFN130" s="273"/>
      <c r="EFO130" s="273"/>
      <c r="EFP130" s="273"/>
      <c r="EFQ130" s="273"/>
      <c r="EFR130" s="273"/>
      <c r="EFS130" s="273"/>
      <c r="EFT130" s="273"/>
      <c r="EFU130" s="273"/>
      <c r="EFV130" s="273"/>
      <c r="EFW130" s="273"/>
      <c r="EFX130" s="273"/>
      <c r="EFY130" s="273"/>
      <c r="EFZ130" s="273"/>
      <c r="EGA130" s="273"/>
      <c r="EGB130" s="273"/>
      <c r="EGC130" s="273"/>
      <c r="EGD130" s="273"/>
      <c r="EGE130" s="273"/>
      <c r="EGF130" s="273"/>
      <c r="EGG130" s="273"/>
      <c r="EGH130" s="273"/>
      <c r="EGI130" s="273"/>
      <c r="EGJ130" s="273"/>
      <c r="EGK130" s="273"/>
      <c r="EGL130" s="273"/>
      <c r="EGM130" s="273"/>
      <c r="EGN130" s="273"/>
      <c r="EGO130" s="273"/>
      <c r="EGP130" s="273"/>
      <c r="EGQ130" s="273"/>
      <c r="EGR130" s="273"/>
      <c r="EGS130" s="273"/>
      <c r="EGT130" s="273"/>
      <c r="EGU130" s="273"/>
      <c r="EGV130" s="273"/>
      <c r="EGW130" s="273"/>
      <c r="EGX130" s="273"/>
      <c r="EGY130" s="273"/>
      <c r="EGZ130" s="273"/>
      <c r="EHA130" s="273"/>
      <c r="EHB130" s="273"/>
      <c r="EHC130" s="273"/>
      <c r="EHD130" s="273"/>
      <c r="EHE130" s="273"/>
      <c r="EHF130" s="273"/>
      <c r="EHG130" s="273"/>
      <c r="EHH130" s="273"/>
      <c r="EHI130" s="273"/>
      <c r="EHJ130" s="273"/>
      <c r="EHK130" s="273"/>
      <c r="EHL130" s="273"/>
      <c r="EHM130" s="273"/>
      <c r="EHN130" s="273"/>
      <c r="EHO130" s="273"/>
      <c r="EHP130" s="273"/>
      <c r="EHQ130" s="273"/>
      <c r="EHR130" s="273"/>
      <c r="EHS130" s="273"/>
      <c r="EHT130" s="273"/>
      <c r="EHU130" s="273"/>
      <c r="EHV130" s="273"/>
      <c r="EHW130" s="273"/>
      <c r="EHX130" s="273"/>
      <c r="EHY130" s="273"/>
      <c r="EHZ130" s="273"/>
      <c r="EIA130" s="273"/>
      <c r="EIB130" s="273"/>
      <c r="EIC130" s="273"/>
      <c r="EID130" s="273"/>
      <c r="EIE130" s="273"/>
      <c r="EIF130" s="273"/>
      <c r="EIG130" s="273"/>
      <c r="EIH130" s="273"/>
      <c r="EII130" s="273"/>
      <c r="EIJ130" s="273"/>
      <c r="EIK130" s="273"/>
      <c r="EIL130" s="273"/>
      <c r="EIM130" s="273"/>
      <c r="EIN130" s="273"/>
      <c r="EIO130" s="273"/>
      <c r="EIP130" s="273"/>
      <c r="EIQ130" s="273"/>
      <c r="EIR130" s="273"/>
      <c r="EIS130" s="273"/>
      <c r="EIT130" s="273"/>
      <c r="EIU130" s="273"/>
      <c r="EIV130" s="273"/>
      <c r="EIW130" s="273"/>
      <c r="EIX130" s="273"/>
      <c r="EIY130" s="273"/>
      <c r="EIZ130" s="273"/>
      <c r="EJA130" s="273"/>
      <c r="EJB130" s="273"/>
      <c r="EJC130" s="273"/>
      <c r="EJD130" s="273"/>
      <c r="EJE130" s="273"/>
      <c r="EJF130" s="273"/>
      <c r="EJG130" s="273"/>
      <c r="EJH130" s="273"/>
      <c r="EJI130" s="273"/>
      <c r="EJJ130" s="273"/>
      <c r="EJK130" s="273"/>
      <c r="EJL130" s="273"/>
      <c r="EJM130" s="273"/>
      <c r="EJN130" s="273"/>
      <c r="EJO130" s="273"/>
      <c r="EJP130" s="273"/>
      <c r="EJQ130" s="273"/>
      <c r="EJR130" s="273"/>
      <c r="EJS130" s="273"/>
      <c r="EJT130" s="273"/>
      <c r="EJU130" s="273"/>
      <c r="EJV130" s="273"/>
      <c r="EJW130" s="273"/>
      <c r="EJX130" s="273"/>
      <c r="EJY130" s="273"/>
      <c r="EJZ130" s="273"/>
      <c r="EKA130" s="273"/>
      <c r="EKB130" s="273"/>
      <c r="EKC130" s="273"/>
      <c r="EKD130" s="273"/>
      <c r="EKE130" s="273"/>
      <c r="EKF130" s="273"/>
      <c r="EKG130" s="273"/>
      <c r="EKH130" s="273"/>
      <c r="EKI130" s="273"/>
      <c r="EKJ130" s="273"/>
      <c r="EKK130" s="273"/>
      <c r="EKL130" s="273"/>
      <c r="EKM130" s="273"/>
      <c r="EKN130" s="273"/>
      <c r="EKO130" s="273"/>
      <c r="EKP130" s="273"/>
      <c r="EKQ130" s="273"/>
      <c r="EKR130" s="273"/>
      <c r="EKS130" s="273"/>
      <c r="EKT130" s="273"/>
      <c r="EKU130" s="273"/>
      <c r="EKV130" s="273"/>
      <c r="EKW130" s="273"/>
      <c r="EKX130" s="273"/>
      <c r="EKY130" s="273"/>
      <c r="EKZ130" s="273"/>
      <c r="ELA130" s="273"/>
      <c r="ELB130" s="273"/>
      <c r="ELC130" s="273"/>
      <c r="ELD130" s="273"/>
      <c r="ELE130" s="273"/>
      <c r="ELF130" s="273"/>
      <c r="ELG130" s="273"/>
      <c r="ELH130" s="273"/>
      <c r="ELI130" s="273"/>
      <c r="ELJ130" s="273"/>
      <c r="ELK130" s="273"/>
      <c r="ELL130" s="273"/>
      <c r="ELM130" s="273"/>
      <c r="ELN130" s="273"/>
      <c r="ELO130" s="273"/>
      <c r="ELP130" s="273"/>
      <c r="ELQ130" s="273"/>
      <c r="ELR130" s="273"/>
      <c r="ELS130" s="273"/>
      <c r="ELT130" s="273"/>
      <c r="ELU130" s="273"/>
      <c r="ELV130" s="273"/>
      <c r="ELW130" s="273"/>
      <c r="ELX130" s="273"/>
      <c r="ELY130" s="273"/>
      <c r="ELZ130" s="273"/>
      <c r="EMA130" s="273"/>
      <c r="EMB130" s="273"/>
      <c r="EMC130" s="273"/>
      <c r="EMD130" s="273"/>
      <c r="EME130" s="273"/>
      <c r="EMF130" s="273"/>
      <c r="EMG130" s="273"/>
      <c r="EMH130" s="273"/>
      <c r="EMI130" s="273"/>
      <c r="EMJ130" s="273"/>
      <c r="EMK130" s="273"/>
      <c r="EML130" s="273"/>
      <c r="EMM130" s="273"/>
      <c r="EMN130" s="273"/>
      <c r="EMO130" s="273"/>
      <c r="EMP130" s="273"/>
      <c r="EMQ130" s="273"/>
      <c r="EMR130" s="273"/>
      <c r="EMS130" s="273"/>
      <c r="EMT130" s="273"/>
      <c r="EMU130" s="273"/>
      <c r="EMV130" s="273"/>
      <c r="EMW130" s="273"/>
      <c r="EMX130" s="273"/>
      <c r="EMY130" s="273"/>
      <c r="EMZ130" s="273"/>
      <c r="ENA130" s="273"/>
      <c r="ENB130" s="273"/>
      <c r="ENC130" s="273"/>
      <c r="END130" s="273"/>
      <c r="ENE130" s="273"/>
      <c r="ENF130" s="273"/>
      <c r="ENG130" s="273"/>
      <c r="ENH130" s="273"/>
      <c r="ENI130" s="273"/>
      <c r="ENJ130" s="273"/>
      <c r="ENK130" s="273"/>
      <c r="ENL130" s="273"/>
      <c r="ENM130" s="273"/>
      <c r="ENN130" s="273"/>
      <c r="ENO130" s="273"/>
      <c r="ENP130" s="273"/>
      <c r="ENQ130" s="273"/>
      <c r="ENR130" s="273"/>
      <c r="ENS130" s="273"/>
      <c r="ENT130" s="273"/>
      <c r="ENU130" s="273"/>
      <c r="ENV130" s="273"/>
      <c r="ENW130" s="273"/>
      <c r="ENX130" s="273"/>
      <c r="ENY130" s="273"/>
      <c r="ENZ130" s="273"/>
      <c r="EOA130" s="273"/>
      <c r="EOB130" s="273"/>
      <c r="EOC130" s="273"/>
      <c r="EOD130" s="273"/>
      <c r="EOE130" s="273"/>
      <c r="EOF130" s="273"/>
      <c r="EOG130" s="273"/>
      <c r="EOH130" s="273"/>
      <c r="EOI130" s="273"/>
      <c r="EOJ130" s="273"/>
      <c r="EOK130" s="273"/>
      <c r="EOL130" s="273"/>
      <c r="EOM130" s="273"/>
      <c r="EON130" s="273"/>
      <c r="EOO130" s="273"/>
      <c r="EOP130" s="273"/>
      <c r="EOQ130" s="273"/>
      <c r="EOR130" s="273"/>
      <c r="EOS130" s="273"/>
      <c r="EOT130" s="273"/>
      <c r="EOU130" s="273"/>
      <c r="EOV130" s="273"/>
      <c r="EOW130" s="273"/>
      <c r="EOX130" s="273"/>
      <c r="EOY130" s="273"/>
      <c r="EOZ130" s="273"/>
      <c r="EPA130" s="273"/>
      <c r="EPB130" s="273"/>
      <c r="EPC130" s="273"/>
      <c r="EPD130" s="273"/>
      <c r="EPE130" s="273"/>
      <c r="EPF130" s="273"/>
      <c r="EPG130" s="273"/>
      <c r="EPH130" s="273"/>
      <c r="EPI130" s="273"/>
      <c r="EPJ130" s="273"/>
      <c r="EPK130" s="273"/>
      <c r="EPL130" s="273"/>
      <c r="EPM130" s="273"/>
      <c r="EPN130" s="273"/>
      <c r="EPO130" s="273"/>
      <c r="EPP130" s="273"/>
      <c r="EPQ130" s="273"/>
      <c r="EPR130" s="273"/>
      <c r="EPS130" s="273"/>
      <c r="EPT130" s="273"/>
      <c r="EPU130" s="273"/>
      <c r="EPV130" s="273"/>
      <c r="EPW130" s="273"/>
      <c r="EPX130" s="273"/>
      <c r="EPY130" s="273"/>
      <c r="EPZ130" s="273"/>
      <c r="EQA130" s="273"/>
      <c r="EQB130" s="273"/>
      <c r="EQC130" s="273"/>
      <c r="EQD130" s="273"/>
      <c r="EQE130" s="273"/>
      <c r="EQF130" s="273"/>
      <c r="EQG130" s="273"/>
      <c r="EQH130" s="273"/>
      <c r="EQI130" s="273"/>
      <c r="EQJ130" s="273"/>
      <c r="EQK130" s="273"/>
      <c r="EQL130" s="273"/>
      <c r="EQM130" s="273"/>
      <c r="EQN130" s="273"/>
      <c r="EQO130" s="273"/>
      <c r="EQP130" s="273"/>
      <c r="EQQ130" s="273"/>
      <c r="EQR130" s="273"/>
      <c r="EQS130" s="273"/>
      <c r="EQT130" s="273"/>
      <c r="EQU130" s="273"/>
      <c r="EQV130" s="273"/>
      <c r="EQW130" s="273"/>
      <c r="EQX130" s="273"/>
      <c r="EQY130" s="273"/>
      <c r="EQZ130" s="273"/>
      <c r="ERA130" s="273"/>
      <c r="ERB130" s="273"/>
      <c r="ERC130" s="273"/>
      <c r="ERD130" s="273"/>
      <c r="ERE130" s="273"/>
      <c r="ERF130" s="273"/>
      <c r="ERG130" s="273"/>
      <c r="ERH130" s="273"/>
      <c r="ERI130" s="273"/>
      <c r="ERJ130" s="273"/>
      <c r="ERK130" s="273"/>
      <c r="ERL130" s="273"/>
      <c r="ERM130" s="273"/>
      <c r="ERN130" s="273"/>
      <c r="ERO130" s="273"/>
      <c r="ERP130" s="273"/>
      <c r="ERQ130" s="273"/>
      <c r="ERR130" s="273"/>
      <c r="ERS130" s="273"/>
      <c r="ERT130" s="273"/>
      <c r="ERU130" s="273"/>
      <c r="ERV130" s="273"/>
      <c r="ERW130" s="273"/>
      <c r="ERX130" s="273"/>
      <c r="ERY130" s="273"/>
      <c r="ERZ130" s="273"/>
      <c r="ESA130" s="273"/>
      <c r="ESB130" s="273"/>
      <c r="ESC130" s="273"/>
      <c r="ESD130" s="273"/>
      <c r="ESE130" s="273"/>
      <c r="ESF130" s="273"/>
      <c r="ESG130" s="273"/>
      <c r="ESH130" s="273"/>
      <c r="ESI130" s="273"/>
      <c r="ESJ130" s="273"/>
      <c r="ESK130" s="273"/>
      <c r="ESL130" s="273"/>
      <c r="ESM130" s="273"/>
      <c r="ESN130" s="273"/>
      <c r="ESO130" s="273"/>
      <c r="ESP130" s="273"/>
      <c r="ESQ130" s="273"/>
      <c r="ESR130" s="273"/>
      <c r="ESS130" s="273"/>
      <c r="EST130" s="273"/>
      <c r="ESU130" s="273"/>
      <c r="ESV130" s="273"/>
      <c r="ESW130" s="273"/>
      <c r="ESX130" s="273"/>
      <c r="ESY130" s="273"/>
      <c r="ESZ130" s="273"/>
      <c r="ETA130" s="273"/>
      <c r="ETB130" s="273"/>
      <c r="ETC130" s="273"/>
      <c r="ETD130" s="273"/>
      <c r="ETE130" s="273"/>
      <c r="ETF130" s="273"/>
      <c r="ETG130" s="273"/>
      <c r="ETH130" s="273"/>
      <c r="ETI130" s="273"/>
      <c r="ETJ130" s="273"/>
      <c r="ETK130" s="273"/>
      <c r="ETL130" s="273"/>
      <c r="ETM130" s="273"/>
      <c r="ETN130" s="273"/>
      <c r="ETO130" s="273"/>
      <c r="ETP130" s="273"/>
      <c r="ETQ130" s="273"/>
      <c r="ETR130" s="273"/>
      <c r="ETS130" s="273"/>
      <c r="ETT130" s="273"/>
      <c r="ETU130" s="273"/>
      <c r="ETV130" s="273"/>
      <c r="ETW130" s="273"/>
      <c r="ETX130" s="273"/>
      <c r="ETY130" s="273"/>
      <c r="ETZ130" s="273"/>
      <c r="EUA130" s="273"/>
      <c r="EUB130" s="273"/>
      <c r="EUC130" s="273"/>
      <c r="EUD130" s="273"/>
      <c r="EUE130" s="273"/>
      <c r="EUF130" s="273"/>
      <c r="EUG130" s="273"/>
      <c r="EUH130" s="273"/>
      <c r="EUI130" s="273"/>
      <c r="EUJ130" s="273"/>
      <c r="EUK130" s="273"/>
      <c r="EUL130" s="273"/>
      <c r="EUM130" s="273"/>
      <c r="EUN130" s="273"/>
      <c r="EUO130" s="273"/>
      <c r="EUP130" s="273"/>
      <c r="EUQ130" s="273"/>
      <c r="EUR130" s="273"/>
      <c r="EUS130" s="273"/>
      <c r="EUT130" s="273"/>
      <c r="EUU130" s="273"/>
      <c r="EUV130" s="273"/>
      <c r="EUW130" s="273"/>
      <c r="EUX130" s="273"/>
      <c r="EUY130" s="273"/>
      <c r="EUZ130" s="273"/>
      <c r="EVA130" s="273"/>
      <c r="EVB130" s="273"/>
      <c r="EVC130" s="273"/>
      <c r="EVD130" s="273"/>
      <c r="EVE130" s="273"/>
      <c r="EVF130" s="273"/>
      <c r="EVG130" s="273"/>
      <c r="EVH130" s="273"/>
      <c r="EVI130" s="273"/>
      <c r="EVJ130" s="273"/>
      <c r="EVK130" s="273"/>
      <c r="EVL130" s="273"/>
      <c r="EVM130" s="273"/>
      <c r="EVN130" s="273"/>
      <c r="EVO130" s="273"/>
      <c r="EVP130" s="273"/>
      <c r="EVQ130" s="273"/>
      <c r="EVR130" s="273"/>
      <c r="EVS130" s="273"/>
      <c r="EVT130" s="273"/>
      <c r="EVU130" s="273"/>
      <c r="EVV130" s="273"/>
      <c r="EVW130" s="273"/>
      <c r="EVX130" s="273"/>
      <c r="EVY130" s="273"/>
      <c r="EVZ130" s="273"/>
      <c r="EWA130" s="273"/>
      <c r="EWB130" s="273"/>
      <c r="EWC130" s="273"/>
      <c r="EWD130" s="273"/>
      <c r="EWE130" s="273"/>
      <c r="EWF130" s="273"/>
      <c r="EWG130" s="273"/>
      <c r="EWH130" s="273"/>
      <c r="EWI130" s="273"/>
      <c r="EWJ130" s="273"/>
      <c r="EWK130" s="273"/>
      <c r="EWL130" s="273"/>
      <c r="EWM130" s="273"/>
      <c r="EWN130" s="273"/>
      <c r="EWO130" s="273"/>
      <c r="EWP130" s="273"/>
      <c r="EWQ130" s="273"/>
      <c r="EWR130" s="273"/>
      <c r="EWS130" s="273"/>
      <c r="EWT130" s="273"/>
      <c r="EWU130" s="273"/>
      <c r="EWV130" s="273"/>
      <c r="EWW130" s="273"/>
      <c r="EWX130" s="273"/>
      <c r="EWY130" s="273"/>
      <c r="EWZ130" s="273"/>
      <c r="EXA130" s="273"/>
      <c r="EXB130" s="273"/>
      <c r="EXC130" s="273"/>
      <c r="EXD130" s="273"/>
      <c r="EXE130" s="273"/>
      <c r="EXF130" s="273"/>
      <c r="EXG130" s="273"/>
      <c r="EXH130" s="273"/>
      <c r="EXI130" s="273"/>
      <c r="EXJ130" s="273"/>
      <c r="EXK130" s="273"/>
      <c r="EXL130" s="273"/>
      <c r="EXM130" s="273"/>
      <c r="EXN130" s="273"/>
      <c r="EXO130" s="273"/>
      <c r="EXP130" s="273"/>
      <c r="EXQ130" s="273"/>
      <c r="EXR130" s="273"/>
      <c r="EXS130" s="273"/>
      <c r="EXT130" s="273"/>
      <c r="EXU130" s="273"/>
      <c r="EXV130" s="273"/>
      <c r="EXW130" s="273"/>
      <c r="EXX130" s="273"/>
      <c r="EXY130" s="273"/>
      <c r="EXZ130" s="273"/>
      <c r="EYA130" s="273"/>
      <c r="EYB130" s="273"/>
      <c r="EYC130" s="273"/>
      <c r="EYD130" s="273"/>
      <c r="EYE130" s="273"/>
      <c r="EYF130" s="273"/>
      <c r="EYG130" s="273"/>
      <c r="EYH130" s="273"/>
      <c r="EYI130" s="273"/>
      <c r="EYJ130" s="273"/>
      <c r="EYK130" s="273"/>
      <c r="EYL130" s="273"/>
      <c r="EYM130" s="273"/>
      <c r="EYN130" s="273"/>
      <c r="EYO130" s="273"/>
      <c r="EYP130" s="273"/>
      <c r="EYQ130" s="273"/>
      <c r="EYR130" s="273"/>
      <c r="EYS130" s="273"/>
      <c r="EYT130" s="273"/>
      <c r="EYU130" s="273"/>
      <c r="EYV130" s="273"/>
      <c r="EYW130" s="273"/>
      <c r="EYX130" s="273"/>
      <c r="EYY130" s="273"/>
      <c r="EYZ130" s="273"/>
      <c r="EZA130" s="273"/>
      <c r="EZB130" s="273"/>
      <c r="EZC130" s="273"/>
      <c r="EZD130" s="273"/>
      <c r="EZE130" s="273"/>
      <c r="EZF130" s="273"/>
      <c r="EZG130" s="273"/>
      <c r="EZH130" s="273"/>
      <c r="EZI130" s="273"/>
      <c r="EZJ130" s="273"/>
      <c r="EZK130" s="273"/>
      <c r="EZL130" s="273"/>
      <c r="EZM130" s="273"/>
      <c r="EZN130" s="273"/>
      <c r="EZO130" s="273"/>
      <c r="EZP130" s="273"/>
      <c r="EZQ130" s="273"/>
      <c r="EZR130" s="273"/>
      <c r="EZS130" s="273"/>
      <c r="EZT130" s="273"/>
      <c r="EZU130" s="273"/>
      <c r="EZV130" s="273"/>
      <c r="EZW130" s="273"/>
      <c r="EZX130" s="273"/>
      <c r="EZY130" s="273"/>
      <c r="EZZ130" s="273"/>
      <c r="FAA130" s="273"/>
      <c r="FAB130" s="273"/>
      <c r="FAC130" s="273"/>
      <c r="FAD130" s="273"/>
      <c r="FAE130" s="273"/>
      <c r="FAF130" s="273"/>
      <c r="FAG130" s="273"/>
      <c r="FAH130" s="273"/>
      <c r="FAI130" s="273"/>
      <c r="FAJ130" s="273"/>
      <c r="FAK130" s="273"/>
      <c r="FAL130" s="273"/>
      <c r="FAM130" s="273"/>
      <c r="FAN130" s="273"/>
      <c r="FAO130" s="273"/>
      <c r="FAP130" s="273"/>
      <c r="FAQ130" s="273"/>
      <c r="FAR130" s="273"/>
      <c r="FAS130" s="273"/>
      <c r="FAT130" s="273"/>
      <c r="FAU130" s="273"/>
      <c r="FAV130" s="273"/>
      <c r="FAW130" s="273"/>
      <c r="FAX130" s="273"/>
      <c r="FAY130" s="273"/>
      <c r="FAZ130" s="273"/>
      <c r="FBA130" s="273"/>
      <c r="FBB130" s="273"/>
      <c r="FBC130" s="273"/>
      <c r="FBD130" s="273"/>
      <c r="FBE130" s="273"/>
      <c r="FBF130" s="273"/>
      <c r="FBG130" s="273"/>
      <c r="FBH130" s="273"/>
      <c r="FBI130" s="273"/>
      <c r="FBJ130" s="273"/>
      <c r="FBK130" s="273"/>
      <c r="FBL130" s="273"/>
      <c r="FBM130" s="273"/>
      <c r="FBN130" s="273"/>
      <c r="FBO130" s="273"/>
      <c r="FBP130" s="273"/>
      <c r="FBQ130" s="273"/>
      <c r="FBR130" s="273"/>
      <c r="FBS130" s="273"/>
      <c r="FBT130" s="273"/>
      <c r="FBU130" s="273"/>
      <c r="FBV130" s="273"/>
      <c r="FBW130" s="273"/>
      <c r="FBX130" s="273"/>
      <c r="FBY130" s="273"/>
      <c r="FBZ130" s="273"/>
      <c r="FCA130" s="273"/>
      <c r="FCB130" s="273"/>
      <c r="FCC130" s="273"/>
      <c r="FCD130" s="273"/>
      <c r="FCE130" s="273"/>
      <c r="FCF130" s="273"/>
      <c r="FCG130" s="273"/>
      <c r="FCH130" s="273"/>
      <c r="FCI130" s="273"/>
      <c r="FCJ130" s="273"/>
      <c r="FCK130" s="273"/>
      <c r="FCL130" s="273"/>
      <c r="FCM130" s="273"/>
      <c r="FCN130" s="273"/>
      <c r="FCO130" s="273"/>
      <c r="FCP130" s="273"/>
      <c r="FCQ130" s="273"/>
      <c r="FCR130" s="273"/>
      <c r="FCS130" s="273"/>
      <c r="FCT130" s="273"/>
      <c r="FCU130" s="273"/>
      <c r="FCV130" s="273"/>
      <c r="FCW130" s="273"/>
      <c r="FCX130" s="273"/>
      <c r="FCY130" s="273"/>
      <c r="FCZ130" s="273"/>
      <c r="FDA130" s="273"/>
      <c r="FDB130" s="273"/>
      <c r="FDC130" s="273"/>
      <c r="FDD130" s="273"/>
      <c r="FDE130" s="273"/>
      <c r="FDF130" s="273"/>
      <c r="FDG130" s="273"/>
      <c r="FDH130" s="273"/>
      <c r="FDI130" s="273"/>
      <c r="FDJ130" s="273"/>
      <c r="FDK130" s="273"/>
      <c r="FDL130" s="273"/>
      <c r="FDM130" s="273"/>
      <c r="FDN130" s="273"/>
      <c r="FDO130" s="273"/>
      <c r="FDP130" s="273"/>
      <c r="FDQ130" s="273"/>
      <c r="FDR130" s="273"/>
      <c r="FDS130" s="273"/>
      <c r="FDT130" s="273"/>
      <c r="FDU130" s="273"/>
      <c r="FDV130" s="273"/>
      <c r="FDW130" s="273"/>
      <c r="FDX130" s="273"/>
      <c r="FDY130" s="273"/>
      <c r="FDZ130" s="273"/>
      <c r="FEA130" s="273"/>
      <c r="FEB130" s="273"/>
      <c r="FEC130" s="273"/>
      <c r="FED130" s="273"/>
      <c r="FEE130" s="273"/>
      <c r="FEF130" s="273"/>
      <c r="FEG130" s="273"/>
      <c r="FEH130" s="273"/>
      <c r="FEI130" s="273"/>
      <c r="FEJ130" s="273"/>
      <c r="FEK130" s="273"/>
      <c r="FEL130" s="273"/>
      <c r="FEM130" s="273"/>
      <c r="FEN130" s="273"/>
      <c r="FEO130" s="273"/>
      <c r="FEP130" s="273"/>
      <c r="FEQ130" s="273"/>
      <c r="FER130" s="273"/>
      <c r="FES130" s="273"/>
      <c r="FET130" s="273"/>
      <c r="FEU130" s="273"/>
      <c r="FEV130" s="273"/>
      <c r="FEW130" s="273"/>
      <c r="FEX130" s="273"/>
      <c r="FEY130" s="273"/>
      <c r="FEZ130" s="273"/>
      <c r="FFA130" s="273"/>
      <c r="FFB130" s="273"/>
      <c r="FFC130" s="273"/>
      <c r="FFD130" s="273"/>
      <c r="FFE130" s="273"/>
      <c r="FFF130" s="273"/>
      <c r="FFG130" s="273"/>
      <c r="FFH130" s="273"/>
      <c r="FFI130" s="273"/>
      <c r="FFJ130" s="273"/>
      <c r="FFK130" s="273"/>
      <c r="FFL130" s="273"/>
      <c r="FFM130" s="273"/>
      <c r="FFN130" s="273"/>
      <c r="FFO130" s="273"/>
      <c r="FFP130" s="273"/>
      <c r="FFQ130" s="273"/>
      <c r="FFR130" s="273"/>
      <c r="FFS130" s="273"/>
      <c r="FFT130" s="273"/>
      <c r="FFU130" s="273"/>
      <c r="FFV130" s="273"/>
      <c r="FFW130" s="273"/>
      <c r="FFX130" s="273"/>
      <c r="FFY130" s="273"/>
      <c r="FFZ130" s="273"/>
      <c r="FGA130" s="273"/>
      <c r="FGB130" s="273"/>
      <c r="FGC130" s="273"/>
      <c r="FGD130" s="273"/>
      <c r="FGE130" s="273"/>
      <c r="FGF130" s="273"/>
      <c r="FGG130" s="273"/>
      <c r="FGH130" s="273"/>
      <c r="FGI130" s="273"/>
      <c r="FGJ130" s="273"/>
      <c r="FGK130" s="273"/>
      <c r="FGL130" s="273"/>
      <c r="FGM130" s="273"/>
      <c r="FGN130" s="273"/>
      <c r="FGO130" s="273"/>
      <c r="FGP130" s="273"/>
      <c r="FGQ130" s="273"/>
      <c r="FGR130" s="273"/>
      <c r="FGS130" s="273"/>
      <c r="FGT130" s="273"/>
      <c r="FGU130" s="273"/>
      <c r="FGV130" s="273"/>
      <c r="FGW130" s="273"/>
      <c r="FGX130" s="273"/>
      <c r="FGY130" s="273"/>
      <c r="FGZ130" s="273"/>
      <c r="FHA130" s="273"/>
      <c r="FHB130" s="273"/>
      <c r="FHC130" s="273"/>
      <c r="FHD130" s="273"/>
      <c r="FHE130" s="273"/>
      <c r="FHF130" s="273"/>
      <c r="FHG130" s="273"/>
      <c r="FHH130" s="273"/>
      <c r="FHI130" s="273"/>
      <c r="FHJ130" s="273"/>
      <c r="FHK130" s="273"/>
      <c r="FHL130" s="273"/>
      <c r="FHM130" s="273"/>
      <c r="FHN130" s="273"/>
      <c r="FHO130" s="273"/>
      <c r="FHP130" s="273"/>
      <c r="FHQ130" s="273"/>
      <c r="FHR130" s="273"/>
      <c r="FHS130" s="273"/>
      <c r="FHT130" s="273"/>
      <c r="FHU130" s="273"/>
      <c r="FHV130" s="273"/>
      <c r="FHW130" s="273"/>
      <c r="FHX130" s="273"/>
      <c r="FHY130" s="273"/>
      <c r="FHZ130" s="273"/>
      <c r="FIA130" s="273"/>
      <c r="FIB130" s="273"/>
      <c r="FIC130" s="273"/>
      <c r="FID130" s="273"/>
      <c r="FIE130" s="273"/>
      <c r="FIF130" s="273"/>
      <c r="FIG130" s="273"/>
      <c r="FIH130" s="273"/>
      <c r="FII130" s="273"/>
      <c r="FIJ130" s="273"/>
      <c r="FIK130" s="273"/>
      <c r="FIL130" s="273"/>
      <c r="FIM130" s="273"/>
      <c r="FIN130" s="273"/>
      <c r="FIO130" s="273"/>
      <c r="FIP130" s="273"/>
      <c r="FIQ130" s="273"/>
      <c r="FIR130" s="273"/>
      <c r="FIS130" s="273"/>
      <c r="FIT130" s="273"/>
      <c r="FIU130" s="273"/>
      <c r="FIV130" s="273"/>
      <c r="FIW130" s="273"/>
      <c r="FIX130" s="273"/>
      <c r="FIY130" s="273"/>
      <c r="FIZ130" s="273"/>
      <c r="FJA130" s="273"/>
      <c r="FJB130" s="273"/>
      <c r="FJC130" s="273"/>
      <c r="FJD130" s="273"/>
      <c r="FJE130" s="273"/>
      <c r="FJF130" s="273"/>
      <c r="FJG130" s="273"/>
      <c r="FJH130" s="273"/>
      <c r="FJI130" s="273"/>
      <c r="FJJ130" s="273"/>
      <c r="FJK130" s="273"/>
      <c r="FJL130" s="273"/>
      <c r="FJM130" s="273"/>
      <c r="FJN130" s="273"/>
      <c r="FJO130" s="273"/>
      <c r="FJP130" s="273"/>
      <c r="FJQ130" s="273"/>
      <c r="FJR130" s="273"/>
      <c r="FJS130" s="273"/>
      <c r="FJT130" s="273"/>
      <c r="FJU130" s="273"/>
      <c r="FJV130" s="273"/>
      <c r="FJW130" s="273"/>
      <c r="FJX130" s="273"/>
      <c r="FJY130" s="273"/>
      <c r="FJZ130" s="273"/>
      <c r="FKA130" s="273"/>
      <c r="FKB130" s="273"/>
      <c r="FKC130" s="273"/>
      <c r="FKD130" s="273"/>
      <c r="FKE130" s="273"/>
      <c r="FKF130" s="273"/>
      <c r="FKG130" s="273"/>
      <c r="FKH130" s="273"/>
      <c r="FKI130" s="273"/>
      <c r="FKJ130" s="273"/>
      <c r="FKK130" s="273"/>
      <c r="FKL130" s="273"/>
      <c r="FKM130" s="273"/>
      <c r="FKN130" s="273"/>
      <c r="FKO130" s="273"/>
      <c r="FKP130" s="273"/>
      <c r="FKQ130" s="273"/>
      <c r="FKR130" s="273"/>
      <c r="FKS130" s="273"/>
      <c r="FKT130" s="273"/>
      <c r="FKU130" s="273"/>
      <c r="FKV130" s="273"/>
      <c r="FKW130" s="273"/>
      <c r="FKX130" s="273"/>
      <c r="FKY130" s="273"/>
      <c r="FKZ130" s="273"/>
      <c r="FLA130" s="273"/>
      <c r="FLB130" s="273"/>
      <c r="FLC130" s="273"/>
      <c r="FLD130" s="273"/>
      <c r="FLE130" s="273"/>
      <c r="FLF130" s="273"/>
      <c r="FLG130" s="273"/>
      <c r="FLH130" s="273"/>
      <c r="FLI130" s="273"/>
      <c r="FLJ130" s="273"/>
      <c r="FLK130" s="273"/>
      <c r="FLL130" s="273"/>
      <c r="FLM130" s="273"/>
      <c r="FLN130" s="273"/>
      <c r="FLO130" s="273"/>
      <c r="FLP130" s="273"/>
      <c r="FLQ130" s="273"/>
      <c r="FLR130" s="273"/>
      <c r="FLS130" s="273"/>
      <c r="FLT130" s="273"/>
      <c r="FLU130" s="273"/>
      <c r="FLV130" s="273"/>
      <c r="FLW130" s="273"/>
      <c r="FLX130" s="273"/>
      <c r="FLY130" s="273"/>
      <c r="FLZ130" s="273"/>
      <c r="FMA130" s="273"/>
      <c r="FMB130" s="273"/>
      <c r="FMC130" s="273"/>
      <c r="FMD130" s="273"/>
      <c r="FME130" s="273"/>
      <c r="FMF130" s="273"/>
      <c r="FMG130" s="273"/>
      <c r="FMH130" s="273"/>
      <c r="FMI130" s="273"/>
      <c r="FMJ130" s="273"/>
      <c r="FMK130" s="273"/>
      <c r="FML130" s="273"/>
      <c r="FMM130" s="273"/>
      <c r="FMN130" s="273"/>
      <c r="FMO130" s="273"/>
      <c r="FMP130" s="273"/>
      <c r="FMQ130" s="273"/>
      <c r="FMR130" s="273"/>
      <c r="FMS130" s="273"/>
      <c r="FMT130" s="273"/>
      <c r="FMU130" s="273"/>
      <c r="FMV130" s="273"/>
      <c r="FMW130" s="273"/>
      <c r="FMX130" s="273"/>
      <c r="FMY130" s="273"/>
      <c r="FMZ130" s="273"/>
      <c r="FNA130" s="273"/>
      <c r="FNB130" s="273"/>
      <c r="FNC130" s="273"/>
      <c r="FND130" s="273"/>
      <c r="FNE130" s="273"/>
      <c r="FNF130" s="273"/>
      <c r="FNG130" s="273"/>
      <c r="FNH130" s="273"/>
      <c r="FNI130" s="273"/>
      <c r="FNJ130" s="273"/>
      <c r="FNK130" s="273"/>
      <c r="FNL130" s="273"/>
      <c r="FNM130" s="273"/>
      <c r="FNN130" s="273"/>
      <c r="FNO130" s="273"/>
      <c r="FNP130" s="273"/>
      <c r="FNQ130" s="273"/>
      <c r="FNR130" s="273"/>
      <c r="FNS130" s="273"/>
      <c r="FNT130" s="273"/>
      <c r="FNU130" s="273"/>
      <c r="FNV130" s="273"/>
      <c r="FNW130" s="273"/>
      <c r="FNX130" s="273"/>
      <c r="FNY130" s="273"/>
      <c r="FNZ130" s="273"/>
      <c r="FOA130" s="273"/>
      <c r="FOB130" s="273"/>
      <c r="FOC130" s="273"/>
      <c r="FOD130" s="273"/>
      <c r="FOE130" s="273"/>
      <c r="FOF130" s="273"/>
      <c r="FOG130" s="273"/>
      <c r="FOH130" s="273"/>
      <c r="FOI130" s="273"/>
      <c r="FOJ130" s="273"/>
      <c r="FOK130" s="273"/>
      <c r="FOL130" s="273"/>
      <c r="FOM130" s="273"/>
      <c r="FON130" s="273"/>
      <c r="FOO130" s="273"/>
      <c r="FOP130" s="273"/>
      <c r="FOQ130" s="273"/>
      <c r="FOR130" s="273"/>
      <c r="FOS130" s="273"/>
      <c r="FOT130" s="273"/>
      <c r="FOU130" s="273"/>
      <c r="FOV130" s="273"/>
      <c r="FOW130" s="273"/>
      <c r="FOX130" s="273"/>
      <c r="FOY130" s="273"/>
      <c r="FOZ130" s="273"/>
      <c r="FPA130" s="273"/>
      <c r="FPB130" s="273"/>
      <c r="FPC130" s="273"/>
      <c r="FPD130" s="273"/>
      <c r="FPE130" s="273"/>
      <c r="FPF130" s="273"/>
      <c r="FPG130" s="273"/>
      <c r="FPH130" s="273"/>
      <c r="FPI130" s="273"/>
      <c r="FPJ130" s="273"/>
      <c r="FPK130" s="273"/>
      <c r="FPL130" s="273"/>
      <c r="FPM130" s="273"/>
      <c r="FPN130" s="273"/>
      <c r="FPO130" s="273"/>
      <c r="FPP130" s="273"/>
      <c r="FPQ130" s="273"/>
      <c r="FPR130" s="273"/>
      <c r="FPS130" s="273"/>
      <c r="FPT130" s="273"/>
      <c r="FPU130" s="273"/>
      <c r="FPV130" s="273"/>
      <c r="FPW130" s="273"/>
      <c r="FPX130" s="273"/>
      <c r="FPY130" s="273"/>
      <c r="FPZ130" s="273"/>
      <c r="FQA130" s="273"/>
      <c r="FQB130" s="273"/>
      <c r="FQC130" s="273"/>
      <c r="FQD130" s="273"/>
      <c r="FQE130" s="273"/>
      <c r="FQF130" s="273"/>
      <c r="FQG130" s="273"/>
      <c r="FQH130" s="273"/>
      <c r="FQI130" s="273"/>
      <c r="FQJ130" s="273"/>
      <c r="FQK130" s="273"/>
      <c r="FQL130" s="273"/>
      <c r="FQM130" s="273"/>
      <c r="FQN130" s="273"/>
      <c r="FQO130" s="273"/>
      <c r="FQP130" s="273"/>
      <c r="FQQ130" s="273"/>
      <c r="FQR130" s="273"/>
      <c r="FQS130" s="273"/>
      <c r="FQT130" s="273"/>
      <c r="FQU130" s="273"/>
      <c r="FQV130" s="273"/>
      <c r="FQW130" s="273"/>
      <c r="FQX130" s="273"/>
      <c r="FQY130" s="273"/>
      <c r="FQZ130" s="273"/>
      <c r="FRA130" s="273"/>
      <c r="FRB130" s="273"/>
      <c r="FRC130" s="273"/>
      <c r="FRD130" s="273"/>
      <c r="FRE130" s="273"/>
      <c r="FRF130" s="273"/>
      <c r="FRG130" s="273"/>
      <c r="FRH130" s="273"/>
      <c r="FRI130" s="273"/>
      <c r="FRJ130" s="273"/>
      <c r="FRK130" s="273"/>
      <c r="FRL130" s="273"/>
      <c r="FRM130" s="273"/>
      <c r="FRN130" s="273"/>
      <c r="FRO130" s="273"/>
      <c r="FRP130" s="273"/>
      <c r="FRQ130" s="273"/>
      <c r="FRR130" s="273"/>
      <c r="FRS130" s="273"/>
      <c r="FRT130" s="273"/>
      <c r="FRU130" s="273"/>
      <c r="FRV130" s="273"/>
      <c r="FRW130" s="273"/>
      <c r="FRX130" s="273"/>
      <c r="FRY130" s="273"/>
      <c r="FRZ130" s="273"/>
      <c r="FSA130" s="273"/>
      <c r="FSB130" s="273"/>
      <c r="FSC130" s="273"/>
      <c r="FSD130" s="273"/>
      <c r="FSE130" s="273"/>
      <c r="FSF130" s="273"/>
      <c r="FSG130" s="273"/>
      <c r="FSH130" s="273"/>
      <c r="FSI130" s="273"/>
      <c r="FSJ130" s="273"/>
      <c r="FSK130" s="273"/>
      <c r="FSL130" s="273"/>
      <c r="FSM130" s="273"/>
      <c r="FSN130" s="273"/>
      <c r="FSO130" s="273"/>
      <c r="FSP130" s="273"/>
      <c r="FSQ130" s="273"/>
      <c r="FSR130" s="273"/>
      <c r="FSS130" s="273"/>
      <c r="FST130" s="273"/>
      <c r="FSU130" s="273"/>
      <c r="FSV130" s="273"/>
      <c r="FSW130" s="273"/>
      <c r="FSX130" s="273"/>
      <c r="FSY130" s="273"/>
      <c r="FSZ130" s="273"/>
      <c r="FTA130" s="273"/>
      <c r="FTB130" s="273"/>
      <c r="FTC130" s="273"/>
      <c r="FTD130" s="273"/>
      <c r="FTE130" s="273"/>
      <c r="FTF130" s="273"/>
      <c r="FTG130" s="273"/>
      <c r="FTH130" s="273"/>
      <c r="FTI130" s="273"/>
      <c r="FTJ130" s="273"/>
      <c r="FTK130" s="273"/>
      <c r="FTL130" s="273"/>
      <c r="FTM130" s="273"/>
      <c r="FTN130" s="273"/>
      <c r="FTO130" s="273"/>
      <c r="FTP130" s="273"/>
      <c r="FTQ130" s="273"/>
      <c r="FTR130" s="273"/>
      <c r="FTS130" s="273"/>
      <c r="FTT130" s="273"/>
      <c r="FTU130" s="273"/>
      <c r="FTV130" s="273"/>
      <c r="FTW130" s="273"/>
      <c r="FTX130" s="273"/>
      <c r="FTY130" s="273"/>
      <c r="FTZ130" s="273"/>
      <c r="FUA130" s="273"/>
      <c r="FUB130" s="273"/>
      <c r="FUC130" s="273"/>
      <c r="FUD130" s="273"/>
      <c r="FUE130" s="273"/>
      <c r="FUF130" s="273"/>
      <c r="FUG130" s="273"/>
      <c r="FUH130" s="273"/>
      <c r="FUI130" s="273"/>
      <c r="FUJ130" s="273"/>
      <c r="FUK130" s="273"/>
      <c r="FUL130" s="273"/>
      <c r="FUM130" s="273"/>
      <c r="FUN130" s="273"/>
      <c r="FUO130" s="273"/>
      <c r="FUP130" s="273"/>
      <c r="FUQ130" s="273"/>
      <c r="FUR130" s="273"/>
      <c r="FUS130" s="273"/>
      <c r="FUT130" s="273"/>
      <c r="FUU130" s="273"/>
      <c r="FUV130" s="273"/>
      <c r="FUW130" s="273"/>
      <c r="FUX130" s="273"/>
      <c r="FUY130" s="273"/>
      <c r="FUZ130" s="273"/>
      <c r="FVA130" s="273"/>
      <c r="FVB130" s="273"/>
      <c r="FVC130" s="273"/>
      <c r="FVD130" s="273"/>
      <c r="FVE130" s="273"/>
      <c r="FVF130" s="273"/>
      <c r="FVG130" s="273"/>
      <c r="FVH130" s="273"/>
      <c r="FVI130" s="273"/>
      <c r="FVJ130" s="273"/>
      <c r="FVK130" s="273"/>
      <c r="FVL130" s="273"/>
      <c r="FVM130" s="273"/>
      <c r="FVN130" s="273"/>
      <c r="FVO130" s="273"/>
      <c r="FVP130" s="273"/>
      <c r="FVQ130" s="273"/>
      <c r="FVR130" s="273"/>
      <c r="FVS130" s="273"/>
      <c r="FVT130" s="273"/>
      <c r="FVU130" s="273"/>
      <c r="FVV130" s="273"/>
      <c r="FVW130" s="273"/>
      <c r="FVX130" s="273"/>
      <c r="FVY130" s="273"/>
      <c r="FVZ130" s="273"/>
      <c r="FWA130" s="273"/>
      <c r="FWB130" s="273"/>
      <c r="FWC130" s="273"/>
      <c r="FWD130" s="273"/>
      <c r="FWE130" s="273"/>
      <c r="FWF130" s="273"/>
      <c r="FWG130" s="273"/>
      <c r="FWH130" s="273"/>
      <c r="FWI130" s="273"/>
      <c r="FWJ130" s="273"/>
      <c r="FWK130" s="273"/>
      <c r="FWL130" s="273"/>
      <c r="FWM130" s="273"/>
      <c r="FWN130" s="273"/>
      <c r="FWO130" s="273"/>
      <c r="FWP130" s="273"/>
      <c r="FWQ130" s="273"/>
      <c r="FWR130" s="273"/>
      <c r="FWS130" s="273"/>
      <c r="FWT130" s="273"/>
      <c r="FWU130" s="273"/>
      <c r="FWV130" s="273"/>
      <c r="FWW130" s="273"/>
      <c r="FWX130" s="273"/>
      <c r="FWY130" s="273"/>
      <c r="FWZ130" s="273"/>
      <c r="FXA130" s="273"/>
      <c r="FXB130" s="273"/>
      <c r="FXC130" s="273"/>
      <c r="FXD130" s="273"/>
      <c r="FXE130" s="273"/>
      <c r="FXF130" s="273"/>
      <c r="FXG130" s="273"/>
      <c r="FXH130" s="273"/>
      <c r="FXI130" s="273"/>
      <c r="FXJ130" s="273"/>
      <c r="FXK130" s="273"/>
      <c r="FXL130" s="273"/>
      <c r="FXM130" s="273"/>
      <c r="FXN130" s="273"/>
      <c r="FXO130" s="273"/>
      <c r="FXP130" s="273"/>
      <c r="FXQ130" s="273"/>
      <c r="FXR130" s="273"/>
      <c r="FXS130" s="273"/>
      <c r="FXT130" s="273"/>
      <c r="FXU130" s="273"/>
      <c r="FXV130" s="273"/>
      <c r="FXW130" s="273"/>
      <c r="FXX130" s="273"/>
      <c r="FXY130" s="273"/>
      <c r="FXZ130" s="273"/>
      <c r="FYA130" s="273"/>
      <c r="FYB130" s="273"/>
      <c r="FYC130" s="273"/>
      <c r="FYD130" s="273"/>
      <c r="FYE130" s="273"/>
      <c r="FYF130" s="273"/>
      <c r="FYG130" s="273"/>
      <c r="FYH130" s="273"/>
      <c r="FYI130" s="273"/>
      <c r="FYJ130" s="273"/>
      <c r="FYK130" s="273"/>
      <c r="FYL130" s="273"/>
      <c r="FYM130" s="273"/>
      <c r="FYN130" s="273"/>
      <c r="FYO130" s="273"/>
      <c r="FYP130" s="273"/>
      <c r="FYQ130" s="273"/>
      <c r="FYR130" s="273"/>
      <c r="FYS130" s="273"/>
      <c r="FYT130" s="273"/>
      <c r="FYU130" s="273"/>
      <c r="FYV130" s="273"/>
      <c r="FYW130" s="273"/>
      <c r="FYX130" s="273"/>
      <c r="FYY130" s="273"/>
      <c r="FYZ130" s="273"/>
      <c r="FZA130" s="273"/>
      <c r="FZB130" s="273"/>
      <c r="FZC130" s="273"/>
      <c r="FZD130" s="273"/>
      <c r="FZE130" s="273"/>
      <c r="FZF130" s="273"/>
      <c r="FZG130" s="273"/>
      <c r="FZH130" s="273"/>
      <c r="FZI130" s="273"/>
      <c r="FZJ130" s="273"/>
      <c r="FZK130" s="273"/>
      <c r="FZL130" s="273"/>
      <c r="FZM130" s="273"/>
      <c r="FZN130" s="273"/>
      <c r="FZO130" s="273"/>
      <c r="FZP130" s="273"/>
      <c r="FZQ130" s="273"/>
      <c r="FZR130" s="273"/>
      <c r="FZS130" s="273"/>
      <c r="FZT130" s="273"/>
      <c r="FZU130" s="273"/>
      <c r="FZV130" s="273"/>
      <c r="FZW130" s="273"/>
      <c r="FZX130" s="273"/>
      <c r="FZY130" s="273"/>
      <c r="FZZ130" s="273"/>
      <c r="GAA130" s="273"/>
      <c r="GAB130" s="273"/>
      <c r="GAC130" s="273"/>
      <c r="GAD130" s="273"/>
      <c r="GAE130" s="273"/>
      <c r="GAF130" s="273"/>
      <c r="GAG130" s="273"/>
      <c r="GAH130" s="273"/>
      <c r="GAI130" s="273"/>
      <c r="GAJ130" s="273"/>
      <c r="GAK130" s="273"/>
      <c r="GAL130" s="273"/>
      <c r="GAM130" s="273"/>
      <c r="GAN130" s="273"/>
      <c r="GAO130" s="273"/>
      <c r="GAP130" s="273"/>
      <c r="GAQ130" s="273"/>
      <c r="GAR130" s="273"/>
      <c r="GAS130" s="273"/>
      <c r="GAT130" s="273"/>
      <c r="GAU130" s="273"/>
      <c r="GAV130" s="273"/>
      <c r="GAW130" s="273"/>
      <c r="GAX130" s="273"/>
      <c r="GAY130" s="273"/>
      <c r="GAZ130" s="273"/>
      <c r="GBA130" s="273"/>
      <c r="GBB130" s="273"/>
      <c r="GBC130" s="273"/>
      <c r="GBD130" s="273"/>
      <c r="GBE130" s="273"/>
      <c r="GBF130" s="273"/>
      <c r="GBG130" s="273"/>
      <c r="GBH130" s="273"/>
      <c r="GBI130" s="273"/>
      <c r="GBJ130" s="273"/>
      <c r="GBK130" s="273"/>
      <c r="GBL130" s="273"/>
      <c r="GBM130" s="273"/>
      <c r="GBN130" s="273"/>
      <c r="GBO130" s="273"/>
      <c r="GBP130" s="273"/>
      <c r="GBQ130" s="273"/>
      <c r="GBR130" s="273"/>
      <c r="GBS130" s="273"/>
      <c r="GBT130" s="273"/>
      <c r="GBU130" s="273"/>
      <c r="GBV130" s="273"/>
      <c r="GBW130" s="273"/>
      <c r="GBX130" s="273"/>
      <c r="GBY130" s="273"/>
      <c r="GBZ130" s="273"/>
      <c r="GCA130" s="273"/>
      <c r="GCB130" s="273"/>
      <c r="GCC130" s="273"/>
      <c r="GCD130" s="273"/>
      <c r="GCE130" s="273"/>
      <c r="GCF130" s="273"/>
      <c r="GCG130" s="273"/>
      <c r="GCH130" s="273"/>
      <c r="GCI130" s="273"/>
      <c r="GCJ130" s="273"/>
      <c r="GCK130" s="273"/>
      <c r="GCL130" s="273"/>
      <c r="GCM130" s="273"/>
      <c r="GCN130" s="273"/>
      <c r="GCO130" s="273"/>
      <c r="GCP130" s="273"/>
      <c r="GCQ130" s="273"/>
      <c r="GCR130" s="273"/>
      <c r="GCS130" s="273"/>
      <c r="GCT130" s="273"/>
      <c r="GCU130" s="273"/>
      <c r="GCV130" s="273"/>
      <c r="GCW130" s="273"/>
      <c r="GCX130" s="273"/>
      <c r="GCY130" s="273"/>
      <c r="GCZ130" s="273"/>
      <c r="GDA130" s="273"/>
      <c r="GDB130" s="273"/>
      <c r="GDC130" s="273"/>
      <c r="GDD130" s="273"/>
      <c r="GDE130" s="273"/>
      <c r="GDF130" s="273"/>
      <c r="GDG130" s="273"/>
      <c r="GDH130" s="273"/>
      <c r="GDI130" s="273"/>
      <c r="GDJ130" s="273"/>
      <c r="GDK130" s="273"/>
      <c r="GDL130" s="273"/>
      <c r="GDM130" s="273"/>
      <c r="GDN130" s="273"/>
      <c r="GDO130" s="273"/>
      <c r="GDP130" s="273"/>
      <c r="GDQ130" s="273"/>
      <c r="GDR130" s="273"/>
      <c r="GDS130" s="273"/>
      <c r="GDT130" s="273"/>
      <c r="GDU130" s="273"/>
      <c r="GDV130" s="273"/>
      <c r="GDW130" s="273"/>
      <c r="GDX130" s="273"/>
      <c r="GDY130" s="273"/>
      <c r="GDZ130" s="273"/>
      <c r="GEA130" s="273"/>
      <c r="GEB130" s="273"/>
      <c r="GEC130" s="273"/>
      <c r="GED130" s="273"/>
      <c r="GEE130" s="273"/>
      <c r="GEF130" s="273"/>
      <c r="GEG130" s="273"/>
      <c r="GEH130" s="273"/>
      <c r="GEI130" s="273"/>
      <c r="GEJ130" s="273"/>
      <c r="GEK130" s="273"/>
      <c r="GEL130" s="273"/>
      <c r="GEM130" s="273"/>
      <c r="GEN130" s="273"/>
      <c r="GEO130" s="273"/>
      <c r="GEP130" s="273"/>
      <c r="GEQ130" s="273"/>
      <c r="GER130" s="273"/>
      <c r="GES130" s="273"/>
      <c r="GET130" s="273"/>
      <c r="GEU130" s="273"/>
      <c r="GEV130" s="273"/>
      <c r="GEW130" s="273"/>
      <c r="GEX130" s="273"/>
      <c r="GEY130" s="273"/>
      <c r="GEZ130" s="273"/>
      <c r="GFA130" s="273"/>
      <c r="GFB130" s="273"/>
      <c r="GFC130" s="273"/>
      <c r="GFD130" s="273"/>
      <c r="GFE130" s="273"/>
      <c r="GFF130" s="273"/>
      <c r="GFG130" s="273"/>
      <c r="GFH130" s="273"/>
      <c r="GFI130" s="273"/>
      <c r="GFJ130" s="273"/>
      <c r="GFK130" s="273"/>
      <c r="GFL130" s="273"/>
      <c r="GFM130" s="273"/>
      <c r="GFN130" s="273"/>
      <c r="GFO130" s="273"/>
      <c r="GFP130" s="273"/>
      <c r="GFQ130" s="273"/>
      <c r="GFR130" s="273"/>
      <c r="GFS130" s="273"/>
      <c r="GFT130" s="273"/>
      <c r="GFU130" s="273"/>
      <c r="GFV130" s="273"/>
      <c r="GFW130" s="273"/>
      <c r="GFX130" s="273"/>
      <c r="GFY130" s="273"/>
      <c r="GFZ130" s="273"/>
      <c r="GGA130" s="273"/>
      <c r="GGB130" s="273"/>
      <c r="GGC130" s="273"/>
      <c r="GGD130" s="273"/>
      <c r="GGE130" s="273"/>
      <c r="GGF130" s="273"/>
      <c r="GGG130" s="273"/>
      <c r="GGH130" s="273"/>
      <c r="GGI130" s="273"/>
      <c r="GGJ130" s="273"/>
      <c r="GGK130" s="273"/>
      <c r="GGL130" s="273"/>
      <c r="GGM130" s="273"/>
      <c r="GGN130" s="273"/>
      <c r="GGO130" s="273"/>
      <c r="GGP130" s="273"/>
      <c r="GGQ130" s="273"/>
      <c r="GGR130" s="273"/>
      <c r="GGS130" s="273"/>
      <c r="GGT130" s="273"/>
      <c r="GGU130" s="273"/>
      <c r="GGV130" s="273"/>
      <c r="GGW130" s="273"/>
      <c r="GGX130" s="273"/>
      <c r="GGY130" s="273"/>
      <c r="GGZ130" s="273"/>
      <c r="GHA130" s="273"/>
      <c r="GHB130" s="273"/>
      <c r="GHC130" s="273"/>
      <c r="GHD130" s="273"/>
      <c r="GHE130" s="273"/>
      <c r="GHF130" s="273"/>
      <c r="GHG130" s="273"/>
      <c r="GHH130" s="273"/>
      <c r="GHI130" s="273"/>
      <c r="GHJ130" s="273"/>
      <c r="GHK130" s="273"/>
      <c r="GHL130" s="273"/>
      <c r="GHM130" s="273"/>
      <c r="GHN130" s="273"/>
      <c r="GHO130" s="273"/>
      <c r="GHP130" s="273"/>
      <c r="GHQ130" s="273"/>
      <c r="GHR130" s="273"/>
      <c r="GHS130" s="273"/>
      <c r="GHT130" s="273"/>
      <c r="GHU130" s="273"/>
      <c r="GHV130" s="273"/>
      <c r="GHW130" s="273"/>
      <c r="GHX130" s="273"/>
      <c r="GHY130" s="273"/>
      <c r="GHZ130" s="273"/>
      <c r="GIA130" s="273"/>
      <c r="GIB130" s="273"/>
      <c r="GIC130" s="273"/>
      <c r="GID130" s="273"/>
      <c r="GIE130" s="273"/>
      <c r="GIF130" s="273"/>
      <c r="GIG130" s="273"/>
      <c r="GIH130" s="273"/>
      <c r="GII130" s="273"/>
      <c r="GIJ130" s="273"/>
      <c r="GIK130" s="273"/>
      <c r="GIL130" s="273"/>
      <c r="GIM130" s="273"/>
      <c r="GIN130" s="273"/>
      <c r="GIO130" s="273"/>
      <c r="GIP130" s="273"/>
      <c r="GIQ130" s="273"/>
      <c r="GIR130" s="273"/>
      <c r="GIS130" s="273"/>
      <c r="GIT130" s="273"/>
      <c r="GIU130" s="273"/>
      <c r="GIV130" s="273"/>
      <c r="GIW130" s="273"/>
      <c r="GIX130" s="273"/>
      <c r="GIY130" s="273"/>
      <c r="GIZ130" s="273"/>
      <c r="GJA130" s="273"/>
      <c r="GJB130" s="273"/>
      <c r="GJC130" s="273"/>
      <c r="GJD130" s="273"/>
      <c r="GJE130" s="273"/>
      <c r="GJF130" s="273"/>
      <c r="GJG130" s="273"/>
      <c r="GJH130" s="273"/>
      <c r="GJI130" s="273"/>
      <c r="GJJ130" s="273"/>
      <c r="GJK130" s="273"/>
      <c r="GJL130" s="273"/>
      <c r="GJM130" s="273"/>
      <c r="GJN130" s="273"/>
      <c r="GJO130" s="273"/>
      <c r="GJP130" s="273"/>
      <c r="GJQ130" s="273"/>
      <c r="GJR130" s="273"/>
      <c r="GJS130" s="273"/>
      <c r="GJT130" s="273"/>
      <c r="GJU130" s="273"/>
      <c r="GJV130" s="273"/>
      <c r="GJW130" s="273"/>
      <c r="GJX130" s="273"/>
      <c r="GJY130" s="273"/>
      <c r="GJZ130" s="273"/>
      <c r="GKA130" s="273"/>
      <c r="GKB130" s="273"/>
      <c r="GKC130" s="273"/>
      <c r="GKD130" s="273"/>
      <c r="GKE130" s="273"/>
      <c r="GKF130" s="273"/>
      <c r="GKG130" s="273"/>
      <c r="GKH130" s="273"/>
      <c r="GKI130" s="273"/>
      <c r="GKJ130" s="273"/>
      <c r="GKK130" s="273"/>
      <c r="GKL130" s="273"/>
      <c r="GKM130" s="273"/>
      <c r="GKN130" s="273"/>
      <c r="GKO130" s="273"/>
      <c r="GKP130" s="273"/>
      <c r="GKQ130" s="273"/>
      <c r="GKR130" s="273"/>
      <c r="GKS130" s="273"/>
      <c r="GKT130" s="273"/>
      <c r="GKU130" s="273"/>
      <c r="GKV130" s="273"/>
      <c r="GKW130" s="273"/>
      <c r="GKX130" s="273"/>
      <c r="GKY130" s="273"/>
      <c r="GKZ130" s="273"/>
      <c r="GLA130" s="273"/>
      <c r="GLB130" s="273"/>
      <c r="GLC130" s="273"/>
      <c r="GLD130" s="273"/>
      <c r="GLE130" s="273"/>
      <c r="GLF130" s="273"/>
      <c r="GLG130" s="273"/>
      <c r="GLH130" s="273"/>
      <c r="GLI130" s="273"/>
      <c r="GLJ130" s="273"/>
      <c r="GLK130" s="273"/>
      <c r="GLL130" s="273"/>
      <c r="GLM130" s="273"/>
      <c r="GLN130" s="273"/>
      <c r="GLO130" s="273"/>
      <c r="GLP130" s="273"/>
      <c r="GLQ130" s="273"/>
      <c r="GLR130" s="273"/>
      <c r="GLS130" s="273"/>
      <c r="GLT130" s="273"/>
      <c r="GLU130" s="273"/>
      <c r="GLV130" s="273"/>
      <c r="GLW130" s="273"/>
      <c r="GLX130" s="273"/>
      <c r="GLY130" s="273"/>
      <c r="GLZ130" s="273"/>
      <c r="GMA130" s="273"/>
      <c r="GMB130" s="273"/>
      <c r="GMC130" s="273"/>
      <c r="GMD130" s="273"/>
      <c r="GME130" s="273"/>
      <c r="GMF130" s="273"/>
      <c r="GMG130" s="273"/>
      <c r="GMH130" s="273"/>
      <c r="GMI130" s="273"/>
      <c r="GMJ130" s="273"/>
      <c r="GMK130" s="273"/>
      <c r="GML130" s="273"/>
      <c r="GMM130" s="273"/>
      <c r="GMN130" s="273"/>
      <c r="GMO130" s="273"/>
      <c r="GMP130" s="273"/>
      <c r="GMQ130" s="273"/>
      <c r="GMR130" s="273"/>
      <c r="GMS130" s="273"/>
      <c r="GMT130" s="273"/>
      <c r="GMU130" s="273"/>
      <c r="GMV130" s="273"/>
      <c r="GMW130" s="273"/>
      <c r="GMX130" s="273"/>
      <c r="GMY130" s="273"/>
      <c r="GMZ130" s="273"/>
      <c r="GNA130" s="273"/>
      <c r="GNB130" s="273"/>
      <c r="GNC130" s="273"/>
      <c r="GND130" s="273"/>
      <c r="GNE130" s="273"/>
      <c r="GNF130" s="273"/>
      <c r="GNG130" s="273"/>
      <c r="GNH130" s="273"/>
      <c r="GNI130" s="273"/>
      <c r="GNJ130" s="273"/>
      <c r="GNK130" s="273"/>
      <c r="GNL130" s="273"/>
      <c r="GNM130" s="273"/>
      <c r="GNN130" s="273"/>
      <c r="GNO130" s="273"/>
      <c r="GNP130" s="273"/>
      <c r="GNQ130" s="273"/>
      <c r="GNR130" s="273"/>
      <c r="GNS130" s="273"/>
      <c r="GNT130" s="273"/>
      <c r="GNU130" s="273"/>
      <c r="GNV130" s="273"/>
      <c r="GNW130" s="273"/>
      <c r="GNX130" s="273"/>
      <c r="GNY130" s="273"/>
      <c r="GNZ130" s="273"/>
      <c r="GOA130" s="273"/>
      <c r="GOB130" s="273"/>
      <c r="GOC130" s="273"/>
      <c r="GOD130" s="273"/>
      <c r="GOE130" s="273"/>
      <c r="GOF130" s="273"/>
      <c r="GOG130" s="273"/>
      <c r="GOH130" s="273"/>
      <c r="GOI130" s="273"/>
      <c r="GOJ130" s="273"/>
      <c r="GOK130" s="273"/>
      <c r="GOL130" s="273"/>
      <c r="GOM130" s="273"/>
      <c r="GON130" s="273"/>
      <c r="GOO130" s="273"/>
      <c r="GOP130" s="273"/>
      <c r="GOQ130" s="273"/>
      <c r="GOR130" s="273"/>
      <c r="GOS130" s="273"/>
      <c r="GOT130" s="273"/>
      <c r="GOU130" s="273"/>
      <c r="GOV130" s="273"/>
      <c r="GOW130" s="273"/>
      <c r="GOX130" s="273"/>
      <c r="GOY130" s="273"/>
      <c r="GOZ130" s="273"/>
      <c r="GPA130" s="273"/>
      <c r="GPB130" s="273"/>
      <c r="GPC130" s="273"/>
      <c r="GPD130" s="273"/>
      <c r="GPE130" s="273"/>
      <c r="GPF130" s="273"/>
      <c r="GPG130" s="273"/>
      <c r="GPH130" s="273"/>
      <c r="GPI130" s="273"/>
      <c r="GPJ130" s="273"/>
      <c r="GPK130" s="273"/>
      <c r="GPL130" s="273"/>
      <c r="GPM130" s="273"/>
      <c r="GPN130" s="273"/>
      <c r="GPO130" s="273"/>
      <c r="GPP130" s="273"/>
      <c r="GPQ130" s="273"/>
      <c r="GPR130" s="273"/>
      <c r="GPS130" s="273"/>
      <c r="GPT130" s="273"/>
      <c r="GPU130" s="273"/>
      <c r="GPV130" s="273"/>
      <c r="GPW130" s="273"/>
      <c r="GPX130" s="273"/>
      <c r="GPY130" s="273"/>
      <c r="GPZ130" s="273"/>
      <c r="GQA130" s="273"/>
      <c r="GQB130" s="273"/>
      <c r="GQC130" s="273"/>
      <c r="GQD130" s="273"/>
      <c r="GQE130" s="273"/>
      <c r="GQF130" s="273"/>
      <c r="GQG130" s="273"/>
      <c r="GQH130" s="273"/>
      <c r="GQI130" s="273"/>
      <c r="GQJ130" s="273"/>
      <c r="GQK130" s="273"/>
      <c r="GQL130" s="273"/>
      <c r="GQM130" s="273"/>
      <c r="GQN130" s="273"/>
      <c r="GQO130" s="273"/>
      <c r="GQP130" s="273"/>
      <c r="GQQ130" s="273"/>
      <c r="GQR130" s="273"/>
      <c r="GQS130" s="273"/>
      <c r="GQT130" s="273"/>
      <c r="GQU130" s="273"/>
      <c r="GQV130" s="273"/>
      <c r="GQW130" s="273"/>
      <c r="GQX130" s="273"/>
      <c r="GQY130" s="273"/>
      <c r="GQZ130" s="273"/>
      <c r="GRA130" s="273"/>
      <c r="GRB130" s="273"/>
      <c r="GRC130" s="273"/>
      <c r="GRD130" s="273"/>
      <c r="GRE130" s="273"/>
      <c r="GRF130" s="273"/>
      <c r="GRG130" s="273"/>
      <c r="GRH130" s="273"/>
      <c r="GRI130" s="273"/>
      <c r="GRJ130" s="273"/>
      <c r="GRK130" s="273"/>
      <c r="GRL130" s="273"/>
      <c r="GRM130" s="273"/>
      <c r="GRN130" s="273"/>
      <c r="GRO130" s="273"/>
      <c r="GRP130" s="273"/>
      <c r="GRQ130" s="273"/>
      <c r="GRR130" s="273"/>
      <c r="GRS130" s="273"/>
      <c r="GRT130" s="273"/>
      <c r="GRU130" s="273"/>
      <c r="GRV130" s="273"/>
      <c r="GRW130" s="273"/>
      <c r="GRX130" s="273"/>
      <c r="GRY130" s="273"/>
      <c r="GRZ130" s="273"/>
      <c r="GSA130" s="273"/>
      <c r="GSB130" s="273"/>
      <c r="GSC130" s="273"/>
      <c r="GSD130" s="273"/>
      <c r="GSE130" s="273"/>
      <c r="GSF130" s="273"/>
      <c r="GSG130" s="273"/>
      <c r="GSH130" s="273"/>
      <c r="GSI130" s="273"/>
      <c r="GSJ130" s="273"/>
      <c r="GSK130" s="273"/>
      <c r="GSL130" s="273"/>
      <c r="GSM130" s="273"/>
      <c r="GSN130" s="273"/>
      <c r="GSO130" s="273"/>
      <c r="GSP130" s="273"/>
      <c r="GSQ130" s="273"/>
      <c r="GSR130" s="273"/>
      <c r="GSS130" s="273"/>
      <c r="GST130" s="273"/>
      <c r="GSU130" s="273"/>
      <c r="GSV130" s="273"/>
      <c r="GSW130" s="273"/>
      <c r="GSX130" s="273"/>
      <c r="GSY130" s="273"/>
      <c r="GSZ130" s="273"/>
      <c r="GTA130" s="273"/>
      <c r="GTB130" s="273"/>
      <c r="GTC130" s="273"/>
      <c r="GTD130" s="273"/>
      <c r="GTE130" s="273"/>
      <c r="GTF130" s="273"/>
      <c r="GTG130" s="273"/>
      <c r="GTH130" s="273"/>
      <c r="GTI130" s="273"/>
      <c r="GTJ130" s="273"/>
      <c r="GTK130" s="273"/>
      <c r="GTL130" s="273"/>
      <c r="GTM130" s="273"/>
      <c r="GTN130" s="273"/>
      <c r="GTO130" s="273"/>
      <c r="GTP130" s="273"/>
      <c r="GTQ130" s="273"/>
      <c r="GTR130" s="273"/>
      <c r="GTS130" s="273"/>
      <c r="GTT130" s="273"/>
      <c r="GTU130" s="273"/>
      <c r="GTV130" s="273"/>
      <c r="GTW130" s="273"/>
      <c r="GTX130" s="273"/>
      <c r="GTY130" s="273"/>
      <c r="GTZ130" s="273"/>
      <c r="GUA130" s="273"/>
      <c r="GUB130" s="273"/>
      <c r="GUC130" s="273"/>
      <c r="GUD130" s="273"/>
      <c r="GUE130" s="273"/>
      <c r="GUF130" s="273"/>
      <c r="GUG130" s="273"/>
      <c r="GUH130" s="273"/>
      <c r="GUI130" s="273"/>
      <c r="GUJ130" s="273"/>
      <c r="GUK130" s="273"/>
      <c r="GUL130" s="273"/>
      <c r="GUM130" s="273"/>
      <c r="GUN130" s="273"/>
      <c r="GUO130" s="273"/>
      <c r="GUP130" s="273"/>
      <c r="GUQ130" s="273"/>
      <c r="GUR130" s="273"/>
      <c r="GUS130" s="273"/>
      <c r="GUT130" s="273"/>
      <c r="GUU130" s="273"/>
      <c r="GUV130" s="273"/>
      <c r="GUW130" s="273"/>
      <c r="GUX130" s="273"/>
      <c r="GUY130" s="273"/>
      <c r="GUZ130" s="273"/>
      <c r="GVA130" s="273"/>
      <c r="GVB130" s="273"/>
      <c r="GVC130" s="273"/>
      <c r="GVD130" s="273"/>
      <c r="GVE130" s="273"/>
      <c r="GVF130" s="273"/>
      <c r="GVG130" s="273"/>
      <c r="GVH130" s="273"/>
      <c r="GVI130" s="273"/>
      <c r="GVJ130" s="273"/>
      <c r="GVK130" s="273"/>
      <c r="GVL130" s="273"/>
      <c r="GVM130" s="273"/>
      <c r="GVN130" s="273"/>
      <c r="GVO130" s="273"/>
      <c r="GVP130" s="273"/>
      <c r="GVQ130" s="273"/>
      <c r="GVR130" s="273"/>
      <c r="GVS130" s="273"/>
      <c r="GVT130" s="273"/>
      <c r="GVU130" s="273"/>
      <c r="GVV130" s="273"/>
      <c r="GVW130" s="273"/>
      <c r="GVX130" s="273"/>
      <c r="GVY130" s="273"/>
      <c r="GVZ130" s="273"/>
      <c r="GWA130" s="273"/>
      <c r="GWB130" s="273"/>
      <c r="GWC130" s="273"/>
      <c r="GWD130" s="273"/>
      <c r="GWE130" s="273"/>
      <c r="GWF130" s="273"/>
      <c r="GWG130" s="273"/>
      <c r="GWH130" s="273"/>
      <c r="GWI130" s="273"/>
      <c r="GWJ130" s="273"/>
      <c r="GWK130" s="273"/>
      <c r="GWL130" s="273"/>
      <c r="GWM130" s="273"/>
      <c r="GWN130" s="273"/>
      <c r="GWO130" s="273"/>
      <c r="GWP130" s="273"/>
      <c r="GWQ130" s="273"/>
      <c r="GWR130" s="273"/>
      <c r="GWS130" s="273"/>
      <c r="GWT130" s="273"/>
      <c r="GWU130" s="273"/>
      <c r="GWV130" s="273"/>
      <c r="GWW130" s="273"/>
      <c r="GWX130" s="273"/>
      <c r="GWY130" s="273"/>
      <c r="GWZ130" s="273"/>
      <c r="GXA130" s="273"/>
      <c r="GXB130" s="273"/>
      <c r="GXC130" s="273"/>
      <c r="GXD130" s="273"/>
      <c r="GXE130" s="273"/>
      <c r="GXF130" s="273"/>
      <c r="GXG130" s="273"/>
      <c r="GXH130" s="273"/>
      <c r="GXI130" s="273"/>
      <c r="GXJ130" s="273"/>
      <c r="GXK130" s="273"/>
      <c r="GXL130" s="273"/>
      <c r="GXM130" s="273"/>
      <c r="GXN130" s="273"/>
      <c r="GXO130" s="273"/>
      <c r="GXP130" s="273"/>
      <c r="GXQ130" s="273"/>
      <c r="GXR130" s="273"/>
      <c r="GXS130" s="273"/>
      <c r="GXT130" s="273"/>
      <c r="GXU130" s="273"/>
      <c r="GXV130" s="273"/>
      <c r="GXW130" s="273"/>
      <c r="GXX130" s="273"/>
      <c r="GXY130" s="273"/>
      <c r="GXZ130" s="273"/>
      <c r="GYA130" s="273"/>
      <c r="GYB130" s="273"/>
      <c r="GYC130" s="273"/>
      <c r="GYD130" s="273"/>
      <c r="GYE130" s="273"/>
      <c r="GYF130" s="273"/>
      <c r="GYG130" s="273"/>
      <c r="GYH130" s="273"/>
      <c r="GYI130" s="273"/>
      <c r="GYJ130" s="273"/>
      <c r="GYK130" s="273"/>
      <c r="GYL130" s="273"/>
      <c r="GYM130" s="273"/>
      <c r="GYN130" s="273"/>
      <c r="GYO130" s="273"/>
      <c r="GYP130" s="273"/>
      <c r="GYQ130" s="273"/>
      <c r="GYR130" s="273"/>
      <c r="GYS130" s="273"/>
      <c r="GYT130" s="273"/>
      <c r="GYU130" s="273"/>
      <c r="GYV130" s="273"/>
      <c r="GYW130" s="273"/>
      <c r="GYX130" s="273"/>
      <c r="GYY130" s="273"/>
      <c r="GYZ130" s="273"/>
      <c r="GZA130" s="273"/>
      <c r="GZB130" s="273"/>
      <c r="GZC130" s="273"/>
      <c r="GZD130" s="273"/>
      <c r="GZE130" s="273"/>
      <c r="GZF130" s="273"/>
      <c r="GZG130" s="273"/>
      <c r="GZH130" s="273"/>
      <c r="GZI130" s="273"/>
      <c r="GZJ130" s="273"/>
      <c r="GZK130" s="273"/>
      <c r="GZL130" s="273"/>
      <c r="GZM130" s="273"/>
      <c r="GZN130" s="273"/>
      <c r="GZO130" s="273"/>
      <c r="GZP130" s="273"/>
      <c r="GZQ130" s="273"/>
      <c r="GZR130" s="273"/>
      <c r="GZS130" s="273"/>
      <c r="GZT130" s="273"/>
      <c r="GZU130" s="273"/>
      <c r="GZV130" s="273"/>
      <c r="GZW130" s="273"/>
      <c r="GZX130" s="273"/>
      <c r="GZY130" s="273"/>
      <c r="GZZ130" s="273"/>
      <c r="HAA130" s="273"/>
      <c r="HAB130" s="273"/>
      <c r="HAC130" s="273"/>
      <c r="HAD130" s="273"/>
      <c r="HAE130" s="273"/>
      <c r="HAF130" s="273"/>
      <c r="HAG130" s="273"/>
      <c r="HAH130" s="273"/>
      <c r="HAI130" s="273"/>
      <c r="HAJ130" s="273"/>
      <c r="HAK130" s="273"/>
      <c r="HAL130" s="273"/>
      <c r="HAM130" s="273"/>
      <c r="HAN130" s="273"/>
      <c r="HAO130" s="273"/>
      <c r="HAP130" s="273"/>
      <c r="HAQ130" s="273"/>
      <c r="HAR130" s="273"/>
      <c r="HAS130" s="273"/>
      <c r="HAT130" s="273"/>
      <c r="HAU130" s="273"/>
      <c r="HAV130" s="273"/>
      <c r="HAW130" s="273"/>
      <c r="HAX130" s="273"/>
      <c r="HAY130" s="273"/>
      <c r="HAZ130" s="273"/>
      <c r="HBA130" s="273"/>
      <c r="HBB130" s="273"/>
      <c r="HBC130" s="273"/>
      <c r="HBD130" s="273"/>
      <c r="HBE130" s="273"/>
      <c r="HBF130" s="273"/>
      <c r="HBG130" s="273"/>
      <c r="HBH130" s="273"/>
      <c r="HBI130" s="273"/>
      <c r="HBJ130" s="273"/>
      <c r="HBK130" s="273"/>
      <c r="HBL130" s="273"/>
      <c r="HBM130" s="273"/>
      <c r="HBN130" s="273"/>
      <c r="HBO130" s="273"/>
      <c r="HBP130" s="273"/>
      <c r="HBQ130" s="273"/>
      <c r="HBR130" s="273"/>
      <c r="HBS130" s="273"/>
      <c r="HBT130" s="273"/>
      <c r="HBU130" s="273"/>
      <c r="HBV130" s="273"/>
      <c r="HBW130" s="273"/>
      <c r="HBX130" s="273"/>
      <c r="HBY130" s="273"/>
      <c r="HBZ130" s="273"/>
      <c r="HCA130" s="273"/>
      <c r="HCB130" s="273"/>
      <c r="HCC130" s="273"/>
      <c r="HCD130" s="273"/>
      <c r="HCE130" s="273"/>
      <c r="HCF130" s="273"/>
      <c r="HCG130" s="273"/>
      <c r="HCH130" s="273"/>
      <c r="HCI130" s="273"/>
      <c r="HCJ130" s="273"/>
      <c r="HCK130" s="273"/>
      <c r="HCL130" s="273"/>
      <c r="HCM130" s="273"/>
      <c r="HCN130" s="273"/>
      <c r="HCO130" s="273"/>
      <c r="HCP130" s="273"/>
      <c r="HCQ130" s="273"/>
      <c r="HCR130" s="273"/>
      <c r="HCS130" s="273"/>
      <c r="HCT130" s="273"/>
      <c r="HCU130" s="273"/>
      <c r="HCV130" s="273"/>
      <c r="HCW130" s="273"/>
      <c r="HCX130" s="273"/>
      <c r="HCY130" s="273"/>
      <c r="HCZ130" s="273"/>
      <c r="HDA130" s="273"/>
      <c r="HDB130" s="273"/>
      <c r="HDC130" s="273"/>
      <c r="HDD130" s="273"/>
      <c r="HDE130" s="273"/>
      <c r="HDF130" s="273"/>
      <c r="HDG130" s="273"/>
      <c r="HDH130" s="273"/>
      <c r="HDI130" s="273"/>
      <c r="HDJ130" s="273"/>
      <c r="HDK130" s="273"/>
      <c r="HDL130" s="273"/>
      <c r="HDM130" s="273"/>
      <c r="HDN130" s="273"/>
      <c r="HDO130" s="273"/>
      <c r="HDP130" s="273"/>
      <c r="HDQ130" s="273"/>
      <c r="HDR130" s="273"/>
      <c r="HDS130" s="273"/>
      <c r="HDT130" s="273"/>
      <c r="HDU130" s="273"/>
      <c r="HDV130" s="273"/>
      <c r="HDW130" s="273"/>
      <c r="HDX130" s="273"/>
      <c r="HDY130" s="273"/>
      <c r="HDZ130" s="273"/>
      <c r="HEA130" s="273"/>
      <c r="HEB130" s="273"/>
      <c r="HEC130" s="273"/>
      <c r="HED130" s="273"/>
      <c r="HEE130" s="273"/>
      <c r="HEF130" s="273"/>
      <c r="HEG130" s="273"/>
      <c r="HEH130" s="273"/>
      <c r="HEI130" s="273"/>
      <c r="HEJ130" s="273"/>
      <c r="HEK130" s="273"/>
      <c r="HEL130" s="273"/>
      <c r="HEM130" s="273"/>
      <c r="HEN130" s="273"/>
      <c r="HEO130" s="273"/>
      <c r="HEP130" s="273"/>
      <c r="HEQ130" s="273"/>
      <c r="HER130" s="273"/>
      <c r="HES130" s="273"/>
      <c r="HET130" s="273"/>
      <c r="HEU130" s="273"/>
      <c r="HEV130" s="273"/>
      <c r="HEW130" s="273"/>
      <c r="HEX130" s="273"/>
      <c r="HEY130" s="273"/>
      <c r="HEZ130" s="273"/>
      <c r="HFA130" s="273"/>
      <c r="HFB130" s="273"/>
      <c r="HFC130" s="273"/>
      <c r="HFD130" s="273"/>
      <c r="HFE130" s="273"/>
      <c r="HFF130" s="273"/>
      <c r="HFG130" s="273"/>
      <c r="HFH130" s="273"/>
      <c r="HFI130" s="273"/>
      <c r="HFJ130" s="273"/>
      <c r="HFK130" s="273"/>
      <c r="HFL130" s="273"/>
      <c r="HFM130" s="273"/>
      <c r="HFN130" s="273"/>
      <c r="HFO130" s="273"/>
      <c r="HFP130" s="273"/>
      <c r="HFQ130" s="273"/>
      <c r="HFR130" s="273"/>
      <c r="HFS130" s="273"/>
      <c r="HFT130" s="273"/>
      <c r="HFU130" s="273"/>
      <c r="HFV130" s="273"/>
      <c r="HFW130" s="273"/>
      <c r="HFX130" s="273"/>
      <c r="HFY130" s="273"/>
      <c r="HFZ130" s="273"/>
      <c r="HGA130" s="273"/>
      <c r="HGB130" s="273"/>
      <c r="HGC130" s="273"/>
      <c r="HGD130" s="273"/>
      <c r="HGE130" s="273"/>
      <c r="HGF130" s="273"/>
      <c r="HGG130" s="273"/>
      <c r="HGH130" s="273"/>
      <c r="HGI130" s="273"/>
      <c r="HGJ130" s="273"/>
      <c r="HGK130" s="273"/>
      <c r="HGL130" s="273"/>
      <c r="HGM130" s="273"/>
      <c r="HGN130" s="273"/>
      <c r="HGO130" s="273"/>
      <c r="HGP130" s="273"/>
      <c r="HGQ130" s="273"/>
      <c r="HGR130" s="273"/>
      <c r="HGS130" s="273"/>
      <c r="HGT130" s="273"/>
      <c r="HGU130" s="273"/>
      <c r="HGV130" s="273"/>
      <c r="HGW130" s="273"/>
      <c r="HGX130" s="273"/>
      <c r="HGY130" s="273"/>
      <c r="HGZ130" s="273"/>
      <c r="HHA130" s="273"/>
      <c r="HHB130" s="273"/>
      <c r="HHC130" s="273"/>
      <c r="HHD130" s="273"/>
      <c r="HHE130" s="273"/>
      <c r="HHF130" s="273"/>
      <c r="HHG130" s="273"/>
      <c r="HHH130" s="273"/>
      <c r="HHI130" s="273"/>
      <c r="HHJ130" s="273"/>
      <c r="HHK130" s="273"/>
      <c r="HHL130" s="273"/>
      <c r="HHM130" s="273"/>
      <c r="HHN130" s="273"/>
      <c r="HHO130" s="273"/>
      <c r="HHP130" s="273"/>
      <c r="HHQ130" s="273"/>
      <c r="HHR130" s="273"/>
      <c r="HHS130" s="273"/>
      <c r="HHT130" s="273"/>
      <c r="HHU130" s="273"/>
      <c r="HHV130" s="273"/>
      <c r="HHW130" s="273"/>
      <c r="HHX130" s="273"/>
      <c r="HHY130" s="273"/>
      <c r="HHZ130" s="273"/>
      <c r="HIA130" s="273"/>
      <c r="HIB130" s="273"/>
      <c r="HIC130" s="273"/>
      <c r="HID130" s="273"/>
      <c r="HIE130" s="273"/>
      <c r="HIF130" s="273"/>
      <c r="HIG130" s="273"/>
      <c r="HIH130" s="273"/>
      <c r="HII130" s="273"/>
      <c r="HIJ130" s="273"/>
      <c r="HIK130" s="273"/>
      <c r="HIL130" s="273"/>
      <c r="HIM130" s="273"/>
      <c r="HIN130" s="273"/>
      <c r="HIO130" s="273"/>
      <c r="HIP130" s="273"/>
      <c r="HIQ130" s="273"/>
      <c r="HIR130" s="273"/>
      <c r="HIS130" s="273"/>
      <c r="HIT130" s="273"/>
      <c r="HIU130" s="273"/>
      <c r="HIV130" s="273"/>
      <c r="HIW130" s="273"/>
      <c r="HIX130" s="273"/>
      <c r="HIY130" s="273"/>
      <c r="HIZ130" s="273"/>
      <c r="HJA130" s="273"/>
      <c r="HJB130" s="273"/>
      <c r="HJC130" s="273"/>
      <c r="HJD130" s="273"/>
      <c r="HJE130" s="273"/>
      <c r="HJF130" s="273"/>
      <c r="HJG130" s="273"/>
      <c r="HJH130" s="273"/>
      <c r="HJI130" s="273"/>
      <c r="HJJ130" s="273"/>
      <c r="HJK130" s="273"/>
      <c r="HJL130" s="273"/>
      <c r="HJM130" s="273"/>
      <c r="HJN130" s="273"/>
      <c r="HJO130" s="273"/>
      <c r="HJP130" s="273"/>
      <c r="HJQ130" s="273"/>
      <c r="HJR130" s="273"/>
      <c r="HJS130" s="273"/>
      <c r="HJT130" s="273"/>
      <c r="HJU130" s="273"/>
      <c r="HJV130" s="273"/>
      <c r="HJW130" s="273"/>
      <c r="HJX130" s="273"/>
      <c r="HJY130" s="273"/>
      <c r="HJZ130" s="273"/>
      <c r="HKA130" s="273"/>
      <c r="HKB130" s="273"/>
      <c r="HKC130" s="273"/>
      <c r="HKD130" s="273"/>
      <c r="HKE130" s="273"/>
      <c r="HKF130" s="273"/>
      <c r="HKG130" s="273"/>
      <c r="HKH130" s="273"/>
      <c r="HKI130" s="273"/>
      <c r="HKJ130" s="273"/>
      <c r="HKK130" s="273"/>
      <c r="HKL130" s="273"/>
      <c r="HKM130" s="273"/>
      <c r="HKN130" s="273"/>
      <c r="HKO130" s="273"/>
      <c r="HKP130" s="273"/>
      <c r="HKQ130" s="273"/>
      <c r="HKR130" s="273"/>
      <c r="HKS130" s="273"/>
      <c r="HKT130" s="273"/>
      <c r="HKU130" s="273"/>
      <c r="HKV130" s="273"/>
      <c r="HKW130" s="273"/>
      <c r="HKX130" s="273"/>
      <c r="HKY130" s="273"/>
      <c r="HKZ130" s="273"/>
      <c r="HLA130" s="273"/>
      <c r="HLB130" s="273"/>
      <c r="HLC130" s="273"/>
      <c r="HLD130" s="273"/>
      <c r="HLE130" s="273"/>
      <c r="HLF130" s="273"/>
      <c r="HLG130" s="273"/>
      <c r="HLH130" s="273"/>
      <c r="HLI130" s="273"/>
      <c r="HLJ130" s="273"/>
      <c r="HLK130" s="273"/>
      <c r="HLL130" s="273"/>
      <c r="HLM130" s="273"/>
      <c r="HLN130" s="273"/>
      <c r="HLO130" s="273"/>
      <c r="HLP130" s="273"/>
      <c r="HLQ130" s="273"/>
      <c r="HLR130" s="273"/>
      <c r="HLS130" s="273"/>
      <c r="HLT130" s="273"/>
      <c r="HLU130" s="273"/>
      <c r="HLV130" s="273"/>
      <c r="HLW130" s="273"/>
      <c r="HLX130" s="273"/>
      <c r="HLY130" s="273"/>
      <c r="HLZ130" s="273"/>
      <c r="HMA130" s="273"/>
      <c r="HMB130" s="273"/>
      <c r="HMC130" s="273"/>
      <c r="HMD130" s="273"/>
      <c r="HME130" s="273"/>
      <c r="HMF130" s="273"/>
      <c r="HMG130" s="273"/>
      <c r="HMH130" s="273"/>
      <c r="HMI130" s="273"/>
      <c r="HMJ130" s="273"/>
      <c r="HMK130" s="273"/>
      <c r="HML130" s="273"/>
      <c r="HMM130" s="273"/>
      <c r="HMN130" s="273"/>
      <c r="HMO130" s="273"/>
      <c r="HMP130" s="273"/>
      <c r="HMQ130" s="273"/>
      <c r="HMR130" s="273"/>
      <c r="HMS130" s="273"/>
      <c r="HMT130" s="273"/>
      <c r="HMU130" s="273"/>
      <c r="HMV130" s="273"/>
      <c r="HMW130" s="273"/>
      <c r="HMX130" s="273"/>
      <c r="HMY130" s="273"/>
      <c r="HMZ130" s="273"/>
      <c r="HNA130" s="273"/>
      <c r="HNB130" s="273"/>
      <c r="HNC130" s="273"/>
      <c r="HND130" s="273"/>
      <c r="HNE130" s="273"/>
      <c r="HNF130" s="273"/>
      <c r="HNG130" s="273"/>
      <c r="HNH130" s="273"/>
      <c r="HNI130" s="273"/>
      <c r="HNJ130" s="273"/>
      <c r="HNK130" s="273"/>
      <c r="HNL130" s="273"/>
      <c r="HNM130" s="273"/>
      <c r="HNN130" s="273"/>
      <c r="HNO130" s="273"/>
      <c r="HNP130" s="273"/>
      <c r="HNQ130" s="273"/>
      <c r="HNR130" s="273"/>
      <c r="HNS130" s="273"/>
      <c r="HNT130" s="273"/>
      <c r="HNU130" s="273"/>
      <c r="HNV130" s="273"/>
      <c r="HNW130" s="273"/>
      <c r="HNX130" s="273"/>
      <c r="HNY130" s="273"/>
      <c r="HNZ130" s="273"/>
      <c r="HOA130" s="273"/>
      <c r="HOB130" s="273"/>
      <c r="HOC130" s="273"/>
      <c r="HOD130" s="273"/>
      <c r="HOE130" s="273"/>
      <c r="HOF130" s="273"/>
      <c r="HOG130" s="273"/>
      <c r="HOH130" s="273"/>
      <c r="HOI130" s="273"/>
      <c r="HOJ130" s="273"/>
      <c r="HOK130" s="273"/>
      <c r="HOL130" s="273"/>
      <c r="HOM130" s="273"/>
      <c r="HON130" s="273"/>
      <c r="HOO130" s="273"/>
      <c r="HOP130" s="273"/>
      <c r="HOQ130" s="273"/>
      <c r="HOR130" s="273"/>
      <c r="HOS130" s="273"/>
      <c r="HOT130" s="273"/>
      <c r="HOU130" s="273"/>
      <c r="HOV130" s="273"/>
      <c r="HOW130" s="273"/>
      <c r="HOX130" s="273"/>
      <c r="HOY130" s="273"/>
      <c r="HOZ130" s="273"/>
      <c r="HPA130" s="273"/>
      <c r="HPB130" s="273"/>
      <c r="HPC130" s="273"/>
      <c r="HPD130" s="273"/>
      <c r="HPE130" s="273"/>
      <c r="HPF130" s="273"/>
      <c r="HPG130" s="273"/>
      <c r="HPH130" s="273"/>
      <c r="HPI130" s="273"/>
      <c r="HPJ130" s="273"/>
      <c r="HPK130" s="273"/>
      <c r="HPL130" s="273"/>
      <c r="HPM130" s="273"/>
      <c r="HPN130" s="273"/>
      <c r="HPO130" s="273"/>
      <c r="HPP130" s="273"/>
      <c r="HPQ130" s="273"/>
      <c r="HPR130" s="273"/>
      <c r="HPS130" s="273"/>
      <c r="HPT130" s="273"/>
      <c r="HPU130" s="273"/>
      <c r="HPV130" s="273"/>
      <c r="HPW130" s="273"/>
      <c r="HPX130" s="273"/>
      <c r="HPY130" s="273"/>
      <c r="HPZ130" s="273"/>
      <c r="HQA130" s="273"/>
      <c r="HQB130" s="273"/>
      <c r="HQC130" s="273"/>
      <c r="HQD130" s="273"/>
      <c r="HQE130" s="273"/>
      <c r="HQF130" s="273"/>
      <c r="HQG130" s="273"/>
      <c r="HQH130" s="273"/>
      <c r="HQI130" s="273"/>
      <c r="HQJ130" s="273"/>
      <c r="HQK130" s="273"/>
      <c r="HQL130" s="273"/>
      <c r="HQM130" s="273"/>
      <c r="HQN130" s="273"/>
      <c r="HQO130" s="273"/>
      <c r="HQP130" s="273"/>
      <c r="HQQ130" s="273"/>
      <c r="HQR130" s="273"/>
      <c r="HQS130" s="273"/>
      <c r="HQT130" s="273"/>
      <c r="HQU130" s="273"/>
      <c r="HQV130" s="273"/>
      <c r="HQW130" s="273"/>
      <c r="HQX130" s="273"/>
      <c r="HQY130" s="273"/>
      <c r="HQZ130" s="273"/>
      <c r="HRA130" s="273"/>
      <c r="HRB130" s="273"/>
      <c r="HRC130" s="273"/>
      <c r="HRD130" s="273"/>
      <c r="HRE130" s="273"/>
      <c r="HRF130" s="273"/>
      <c r="HRG130" s="273"/>
      <c r="HRH130" s="273"/>
      <c r="HRI130" s="273"/>
      <c r="HRJ130" s="273"/>
      <c r="HRK130" s="273"/>
      <c r="HRL130" s="273"/>
      <c r="HRM130" s="273"/>
      <c r="HRN130" s="273"/>
      <c r="HRO130" s="273"/>
      <c r="HRP130" s="273"/>
      <c r="HRQ130" s="273"/>
      <c r="HRR130" s="273"/>
      <c r="HRS130" s="273"/>
      <c r="HRT130" s="273"/>
      <c r="HRU130" s="273"/>
      <c r="HRV130" s="273"/>
      <c r="HRW130" s="273"/>
      <c r="HRX130" s="273"/>
      <c r="HRY130" s="273"/>
      <c r="HRZ130" s="273"/>
      <c r="HSA130" s="273"/>
      <c r="HSB130" s="273"/>
      <c r="HSC130" s="273"/>
      <c r="HSD130" s="273"/>
      <c r="HSE130" s="273"/>
      <c r="HSF130" s="273"/>
      <c r="HSG130" s="273"/>
      <c r="HSH130" s="273"/>
      <c r="HSI130" s="273"/>
      <c r="HSJ130" s="273"/>
      <c r="HSK130" s="273"/>
      <c r="HSL130" s="273"/>
      <c r="HSM130" s="273"/>
      <c r="HSN130" s="273"/>
      <c r="HSO130" s="273"/>
      <c r="HSP130" s="273"/>
      <c r="HSQ130" s="273"/>
      <c r="HSR130" s="273"/>
      <c r="HSS130" s="273"/>
      <c r="HST130" s="273"/>
      <c r="HSU130" s="273"/>
      <c r="HSV130" s="273"/>
      <c r="HSW130" s="273"/>
      <c r="HSX130" s="273"/>
      <c r="HSY130" s="273"/>
      <c r="HSZ130" s="273"/>
      <c r="HTA130" s="273"/>
      <c r="HTB130" s="273"/>
      <c r="HTC130" s="273"/>
      <c r="HTD130" s="273"/>
      <c r="HTE130" s="273"/>
      <c r="HTF130" s="273"/>
      <c r="HTG130" s="273"/>
      <c r="HTH130" s="273"/>
      <c r="HTI130" s="273"/>
      <c r="HTJ130" s="273"/>
      <c r="HTK130" s="273"/>
      <c r="HTL130" s="273"/>
      <c r="HTM130" s="273"/>
      <c r="HTN130" s="273"/>
      <c r="HTO130" s="273"/>
      <c r="HTP130" s="273"/>
      <c r="HTQ130" s="273"/>
      <c r="HTR130" s="273"/>
      <c r="HTS130" s="273"/>
      <c r="HTT130" s="273"/>
      <c r="HTU130" s="273"/>
      <c r="HTV130" s="273"/>
      <c r="HTW130" s="273"/>
      <c r="HTX130" s="273"/>
      <c r="HTY130" s="273"/>
      <c r="HTZ130" s="273"/>
      <c r="HUA130" s="273"/>
      <c r="HUB130" s="273"/>
      <c r="HUC130" s="273"/>
      <c r="HUD130" s="273"/>
      <c r="HUE130" s="273"/>
      <c r="HUF130" s="273"/>
      <c r="HUG130" s="273"/>
      <c r="HUH130" s="273"/>
      <c r="HUI130" s="273"/>
      <c r="HUJ130" s="273"/>
      <c r="HUK130" s="273"/>
      <c r="HUL130" s="273"/>
      <c r="HUM130" s="273"/>
      <c r="HUN130" s="273"/>
      <c r="HUO130" s="273"/>
      <c r="HUP130" s="273"/>
      <c r="HUQ130" s="273"/>
      <c r="HUR130" s="273"/>
      <c r="HUS130" s="273"/>
      <c r="HUT130" s="273"/>
      <c r="HUU130" s="273"/>
      <c r="HUV130" s="273"/>
      <c r="HUW130" s="273"/>
      <c r="HUX130" s="273"/>
      <c r="HUY130" s="273"/>
      <c r="HUZ130" s="273"/>
      <c r="HVA130" s="273"/>
      <c r="HVB130" s="273"/>
      <c r="HVC130" s="273"/>
      <c r="HVD130" s="273"/>
      <c r="HVE130" s="273"/>
      <c r="HVF130" s="273"/>
      <c r="HVG130" s="273"/>
      <c r="HVH130" s="273"/>
      <c r="HVI130" s="273"/>
      <c r="HVJ130" s="273"/>
      <c r="HVK130" s="273"/>
      <c r="HVL130" s="273"/>
      <c r="HVM130" s="273"/>
      <c r="HVN130" s="273"/>
      <c r="HVO130" s="273"/>
      <c r="HVP130" s="273"/>
      <c r="HVQ130" s="273"/>
      <c r="HVR130" s="273"/>
      <c r="HVS130" s="273"/>
      <c r="HVT130" s="273"/>
      <c r="HVU130" s="273"/>
      <c r="HVV130" s="273"/>
      <c r="HVW130" s="273"/>
      <c r="HVX130" s="273"/>
      <c r="HVY130" s="273"/>
      <c r="HVZ130" s="273"/>
      <c r="HWA130" s="273"/>
      <c r="HWB130" s="273"/>
      <c r="HWC130" s="273"/>
      <c r="HWD130" s="273"/>
      <c r="HWE130" s="273"/>
      <c r="HWF130" s="273"/>
      <c r="HWG130" s="273"/>
      <c r="HWH130" s="273"/>
      <c r="HWI130" s="273"/>
      <c r="HWJ130" s="273"/>
      <c r="HWK130" s="273"/>
      <c r="HWL130" s="273"/>
      <c r="HWM130" s="273"/>
      <c r="HWN130" s="273"/>
      <c r="HWO130" s="273"/>
      <c r="HWP130" s="273"/>
      <c r="HWQ130" s="273"/>
      <c r="HWR130" s="273"/>
      <c r="HWS130" s="273"/>
      <c r="HWT130" s="273"/>
      <c r="HWU130" s="273"/>
      <c r="HWV130" s="273"/>
      <c r="HWW130" s="273"/>
      <c r="HWX130" s="273"/>
      <c r="HWY130" s="273"/>
      <c r="HWZ130" s="273"/>
      <c r="HXA130" s="273"/>
      <c r="HXB130" s="273"/>
      <c r="HXC130" s="273"/>
      <c r="HXD130" s="273"/>
      <c r="HXE130" s="273"/>
      <c r="HXF130" s="273"/>
      <c r="HXG130" s="273"/>
      <c r="HXH130" s="273"/>
      <c r="HXI130" s="273"/>
      <c r="HXJ130" s="273"/>
      <c r="HXK130" s="273"/>
      <c r="HXL130" s="273"/>
      <c r="HXM130" s="273"/>
      <c r="HXN130" s="273"/>
      <c r="HXO130" s="273"/>
      <c r="HXP130" s="273"/>
      <c r="HXQ130" s="273"/>
      <c r="HXR130" s="273"/>
      <c r="HXS130" s="273"/>
      <c r="HXT130" s="273"/>
      <c r="HXU130" s="273"/>
      <c r="HXV130" s="273"/>
      <c r="HXW130" s="273"/>
      <c r="HXX130" s="273"/>
      <c r="HXY130" s="273"/>
      <c r="HXZ130" s="273"/>
      <c r="HYA130" s="273"/>
      <c r="HYB130" s="273"/>
      <c r="HYC130" s="273"/>
      <c r="HYD130" s="273"/>
      <c r="HYE130" s="273"/>
      <c r="HYF130" s="273"/>
      <c r="HYG130" s="273"/>
      <c r="HYH130" s="273"/>
      <c r="HYI130" s="273"/>
      <c r="HYJ130" s="273"/>
      <c r="HYK130" s="273"/>
      <c r="HYL130" s="273"/>
      <c r="HYM130" s="273"/>
      <c r="HYN130" s="273"/>
      <c r="HYO130" s="273"/>
      <c r="HYP130" s="273"/>
      <c r="HYQ130" s="273"/>
      <c r="HYR130" s="273"/>
      <c r="HYS130" s="273"/>
      <c r="HYT130" s="273"/>
      <c r="HYU130" s="273"/>
      <c r="HYV130" s="273"/>
      <c r="HYW130" s="273"/>
      <c r="HYX130" s="273"/>
      <c r="HYY130" s="273"/>
      <c r="HYZ130" s="273"/>
      <c r="HZA130" s="273"/>
      <c r="HZB130" s="273"/>
      <c r="HZC130" s="273"/>
      <c r="HZD130" s="273"/>
      <c r="HZE130" s="273"/>
      <c r="HZF130" s="273"/>
      <c r="HZG130" s="273"/>
      <c r="HZH130" s="273"/>
      <c r="HZI130" s="273"/>
      <c r="HZJ130" s="273"/>
      <c r="HZK130" s="273"/>
      <c r="HZL130" s="273"/>
      <c r="HZM130" s="273"/>
      <c r="HZN130" s="273"/>
      <c r="HZO130" s="273"/>
      <c r="HZP130" s="273"/>
      <c r="HZQ130" s="273"/>
      <c r="HZR130" s="273"/>
      <c r="HZS130" s="273"/>
      <c r="HZT130" s="273"/>
      <c r="HZU130" s="273"/>
      <c r="HZV130" s="273"/>
      <c r="HZW130" s="273"/>
      <c r="HZX130" s="273"/>
      <c r="HZY130" s="273"/>
      <c r="HZZ130" s="273"/>
      <c r="IAA130" s="273"/>
      <c r="IAB130" s="273"/>
      <c r="IAC130" s="273"/>
      <c r="IAD130" s="273"/>
      <c r="IAE130" s="273"/>
      <c r="IAF130" s="273"/>
      <c r="IAG130" s="273"/>
      <c r="IAH130" s="273"/>
      <c r="IAI130" s="273"/>
      <c r="IAJ130" s="273"/>
      <c r="IAK130" s="273"/>
      <c r="IAL130" s="273"/>
      <c r="IAM130" s="273"/>
      <c r="IAN130" s="273"/>
      <c r="IAO130" s="273"/>
      <c r="IAP130" s="273"/>
      <c r="IAQ130" s="273"/>
      <c r="IAR130" s="273"/>
      <c r="IAS130" s="273"/>
      <c r="IAT130" s="273"/>
      <c r="IAU130" s="273"/>
      <c r="IAV130" s="273"/>
      <c r="IAW130" s="273"/>
      <c r="IAX130" s="273"/>
      <c r="IAY130" s="273"/>
      <c r="IAZ130" s="273"/>
      <c r="IBA130" s="273"/>
      <c r="IBB130" s="273"/>
      <c r="IBC130" s="273"/>
      <c r="IBD130" s="273"/>
      <c r="IBE130" s="273"/>
      <c r="IBF130" s="273"/>
      <c r="IBG130" s="273"/>
      <c r="IBH130" s="273"/>
      <c r="IBI130" s="273"/>
      <c r="IBJ130" s="273"/>
      <c r="IBK130" s="273"/>
      <c r="IBL130" s="273"/>
      <c r="IBM130" s="273"/>
      <c r="IBN130" s="273"/>
      <c r="IBO130" s="273"/>
      <c r="IBP130" s="273"/>
      <c r="IBQ130" s="273"/>
      <c r="IBR130" s="273"/>
      <c r="IBS130" s="273"/>
      <c r="IBT130" s="273"/>
      <c r="IBU130" s="273"/>
      <c r="IBV130" s="273"/>
      <c r="IBW130" s="273"/>
      <c r="IBX130" s="273"/>
      <c r="IBY130" s="273"/>
      <c r="IBZ130" s="273"/>
      <c r="ICA130" s="273"/>
      <c r="ICB130" s="273"/>
      <c r="ICC130" s="273"/>
      <c r="ICD130" s="273"/>
      <c r="ICE130" s="273"/>
      <c r="ICF130" s="273"/>
      <c r="ICG130" s="273"/>
      <c r="ICH130" s="273"/>
      <c r="ICI130" s="273"/>
      <c r="ICJ130" s="273"/>
      <c r="ICK130" s="273"/>
      <c r="ICL130" s="273"/>
      <c r="ICM130" s="273"/>
      <c r="ICN130" s="273"/>
      <c r="ICO130" s="273"/>
      <c r="ICP130" s="273"/>
      <c r="ICQ130" s="273"/>
      <c r="ICR130" s="273"/>
      <c r="ICS130" s="273"/>
      <c r="ICT130" s="273"/>
      <c r="ICU130" s="273"/>
      <c r="ICV130" s="273"/>
      <c r="ICW130" s="273"/>
      <c r="ICX130" s="273"/>
      <c r="ICY130" s="273"/>
      <c r="ICZ130" s="273"/>
      <c r="IDA130" s="273"/>
      <c r="IDB130" s="273"/>
      <c r="IDC130" s="273"/>
      <c r="IDD130" s="273"/>
      <c r="IDE130" s="273"/>
      <c r="IDF130" s="273"/>
      <c r="IDG130" s="273"/>
      <c r="IDH130" s="273"/>
      <c r="IDI130" s="273"/>
      <c r="IDJ130" s="273"/>
      <c r="IDK130" s="273"/>
      <c r="IDL130" s="273"/>
      <c r="IDM130" s="273"/>
      <c r="IDN130" s="273"/>
      <c r="IDO130" s="273"/>
      <c r="IDP130" s="273"/>
      <c r="IDQ130" s="273"/>
      <c r="IDR130" s="273"/>
      <c r="IDS130" s="273"/>
      <c r="IDT130" s="273"/>
      <c r="IDU130" s="273"/>
      <c r="IDV130" s="273"/>
      <c r="IDW130" s="273"/>
      <c r="IDX130" s="273"/>
      <c r="IDY130" s="273"/>
      <c r="IDZ130" s="273"/>
      <c r="IEA130" s="273"/>
      <c r="IEB130" s="273"/>
      <c r="IEC130" s="273"/>
      <c r="IED130" s="273"/>
      <c r="IEE130" s="273"/>
      <c r="IEF130" s="273"/>
      <c r="IEG130" s="273"/>
      <c r="IEH130" s="273"/>
      <c r="IEI130" s="273"/>
      <c r="IEJ130" s="273"/>
      <c r="IEK130" s="273"/>
      <c r="IEL130" s="273"/>
      <c r="IEM130" s="273"/>
      <c r="IEN130" s="273"/>
      <c r="IEO130" s="273"/>
      <c r="IEP130" s="273"/>
      <c r="IEQ130" s="273"/>
      <c r="IER130" s="273"/>
      <c r="IES130" s="273"/>
      <c r="IET130" s="273"/>
      <c r="IEU130" s="273"/>
      <c r="IEV130" s="273"/>
      <c r="IEW130" s="273"/>
      <c r="IEX130" s="273"/>
      <c r="IEY130" s="273"/>
      <c r="IEZ130" s="273"/>
      <c r="IFA130" s="273"/>
      <c r="IFB130" s="273"/>
      <c r="IFC130" s="273"/>
      <c r="IFD130" s="273"/>
      <c r="IFE130" s="273"/>
      <c r="IFF130" s="273"/>
      <c r="IFG130" s="273"/>
      <c r="IFH130" s="273"/>
      <c r="IFI130" s="273"/>
      <c r="IFJ130" s="273"/>
      <c r="IFK130" s="273"/>
      <c r="IFL130" s="273"/>
      <c r="IFM130" s="273"/>
      <c r="IFN130" s="273"/>
      <c r="IFO130" s="273"/>
      <c r="IFP130" s="273"/>
      <c r="IFQ130" s="273"/>
      <c r="IFR130" s="273"/>
      <c r="IFS130" s="273"/>
      <c r="IFT130" s="273"/>
      <c r="IFU130" s="273"/>
      <c r="IFV130" s="273"/>
      <c r="IFW130" s="273"/>
      <c r="IFX130" s="273"/>
      <c r="IFY130" s="273"/>
      <c r="IFZ130" s="273"/>
      <c r="IGA130" s="273"/>
      <c r="IGB130" s="273"/>
      <c r="IGC130" s="273"/>
      <c r="IGD130" s="273"/>
      <c r="IGE130" s="273"/>
      <c r="IGF130" s="273"/>
      <c r="IGG130" s="273"/>
      <c r="IGH130" s="273"/>
      <c r="IGI130" s="273"/>
      <c r="IGJ130" s="273"/>
      <c r="IGK130" s="273"/>
      <c r="IGL130" s="273"/>
      <c r="IGM130" s="273"/>
      <c r="IGN130" s="273"/>
      <c r="IGO130" s="273"/>
      <c r="IGP130" s="273"/>
      <c r="IGQ130" s="273"/>
      <c r="IGR130" s="273"/>
      <c r="IGS130" s="273"/>
      <c r="IGT130" s="273"/>
      <c r="IGU130" s="273"/>
      <c r="IGV130" s="273"/>
      <c r="IGW130" s="273"/>
      <c r="IGX130" s="273"/>
      <c r="IGY130" s="273"/>
      <c r="IGZ130" s="273"/>
      <c r="IHA130" s="273"/>
      <c r="IHB130" s="273"/>
      <c r="IHC130" s="273"/>
      <c r="IHD130" s="273"/>
      <c r="IHE130" s="273"/>
      <c r="IHF130" s="273"/>
      <c r="IHG130" s="273"/>
      <c r="IHH130" s="273"/>
      <c r="IHI130" s="273"/>
      <c r="IHJ130" s="273"/>
      <c r="IHK130" s="273"/>
      <c r="IHL130" s="273"/>
      <c r="IHM130" s="273"/>
      <c r="IHN130" s="273"/>
      <c r="IHO130" s="273"/>
      <c r="IHP130" s="273"/>
      <c r="IHQ130" s="273"/>
      <c r="IHR130" s="273"/>
      <c r="IHS130" s="273"/>
      <c r="IHT130" s="273"/>
      <c r="IHU130" s="273"/>
      <c r="IHV130" s="273"/>
      <c r="IHW130" s="273"/>
      <c r="IHX130" s="273"/>
      <c r="IHY130" s="273"/>
      <c r="IHZ130" s="273"/>
      <c r="IIA130" s="273"/>
      <c r="IIB130" s="273"/>
      <c r="IIC130" s="273"/>
      <c r="IID130" s="273"/>
      <c r="IIE130" s="273"/>
      <c r="IIF130" s="273"/>
      <c r="IIG130" s="273"/>
      <c r="IIH130" s="273"/>
      <c r="III130" s="273"/>
      <c r="IIJ130" s="273"/>
      <c r="IIK130" s="273"/>
      <c r="IIL130" s="273"/>
      <c r="IIM130" s="273"/>
      <c r="IIN130" s="273"/>
      <c r="IIO130" s="273"/>
      <c r="IIP130" s="273"/>
      <c r="IIQ130" s="273"/>
      <c r="IIR130" s="273"/>
      <c r="IIS130" s="273"/>
      <c r="IIT130" s="273"/>
      <c r="IIU130" s="273"/>
      <c r="IIV130" s="273"/>
      <c r="IIW130" s="273"/>
      <c r="IIX130" s="273"/>
      <c r="IIY130" s="273"/>
      <c r="IIZ130" s="273"/>
      <c r="IJA130" s="273"/>
      <c r="IJB130" s="273"/>
      <c r="IJC130" s="273"/>
      <c r="IJD130" s="273"/>
      <c r="IJE130" s="273"/>
      <c r="IJF130" s="273"/>
      <c r="IJG130" s="273"/>
      <c r="IJH130" s="273"/>
      <c r="IJI130" s="273"/>
      <c r="IJJ130" s="273"/>
      <c r="IJK130" s="273"/>
      <c r="IJL130" s="273"/>
      <c r="IJM130" s="273"/>
      <c r="IJN130" s="273"/>
      <c r="IJO130" s="273"/>
      <c r="IJP130" s="273"/>
      <c r="IJQ130" s="273"/>
      <c r="IJR130" s="273"/>
      <c r="IJS130" s="273"/>
      <c r="IJT130" s="273"/>
      <c r="IJU130" s="273"/>
      <c r="IJV130" s="273"/>
      <c r="IJW130" s="273"/>
      <c r="IJX130" s="273"/>
      <c r="IJY130" s="273"/>
      <c r="IJZ130" s="273"/>
      <c r="IKA130" s="273"/>
      <c r="IKB130" s="273"/>
      <c r="IKC130" s="273"/>
      <c r="IKD130" s="273"/>
      <c r="IKE130" s="273"/>
      <c r="IKF130" s="273"/>
      <c r="IKG130" s="273"/>
      <c r="IKH130" s="273"/>
      <c r="IKI130" s="273"/>
      <c r="IKJ130" s="273"/>
      <c r="IKK130" s="273"/>
      <c r="IKL130" s="273"/>
      <c r="IKM130" s="273"/>
      <c r="IKN130" s="273"/>
      <c r="IKO130" s="273"/>
      <c r="IKP130" s="273"/>
      <c r="IKQ130" s="273"/>
      <c r="IKR130" s="273"/>
      <c r="IKS130" s="273"/>
      <c r="IKT130" s="273"/>
      <c r="IKU130" s="273"/>
      <c r="IKV130" s="273"/>
      <c r="IKW130" s="273"/>
      <c r="IKX130" s="273"/>
      <c r="IKY130" s="273"/>
      <c r="IKZ130" s="273"/>
      <c r="ILA130" s="273"/>
      <c r="ILB130" s="273"/>
      <c r="ILC130" s="273"/>
      <c r="ILD130" s="273"/>
      <c r="ILE130" s="273"/>
      <c r="ILF130" s="273"/>
      <c r="ILG130" s="273"/>
      <c r="ILH130" s="273"/>
      <c r="ILI130" s="273"/>
      <c r="ILJ130" s="273"/>
      <c r="ILK130" s="273"/>
      <c r="ILL130" s="273"/>
      <c r="ILM130" s="273"/>
      <c r="ILN130" s="273"/>
      <c r="ILO130" s="273"/>
      <c r="ILP130" s="273"/>
      <c r="ILQ130" s="273"/>
      <c r="ILR130" s="273"/>
      <c r="ILS130" s="273"/>
      <c r="ILT130" s="273"/>
      <c r="ILU130" s="273"/>
      <c r="ILV130" s="273"/>
      <c r="ILW130" s="273"/>
      <c r="ILX130" s="273"/>
      <c r="ILY130" s="273"/>
      <c r="ILZ130" s="273"/>
      <c r="IMA130" s="273"/>
      <c r="IMB130" s="273"/>
      <c r="IMC130" s="273"/>
      <c r="IMD130" s="273"/>
      <c r="IME130" s="273"/>
      <c r="IMF130" s="273"/>
      <c r="IMG130" s="273"/>
      <c r="IMH130" s="273"/>
      <c r="IMI130" s="273"/>
      <c r="IMJ130" s="273"/>
      <c r="IMK130" s="273"/>
      <c r="IML130" s="273"/>
      <c r="IMM130" s="273"/>
      <c r="IMN130" s="273"/>
      <c r="IMO130" s="273"/>
      <c r="IMP130" s="273"/>
      <c r="IMQ130" s="273"/>
      <c r="IMR130" s="273"/>
      <c r="IMS130" s="273"/>
      <c r="IMT130" s="273"/>
      <c r="IMU130" s="273"/>
      <c r="IMV130" s="273"/>
      <c r="IMW130" s="273"/>
      <c r="IMX130" s="273"/>
      <c r="IMY130" s="273"/>
      <c r="IMZ130" s="273"/>
      <c r="INA130" s="273"/>
      <c r="INB130" s="273"/>
      <c r="INC130" s="273"/>
      <c r="IND130" s="273"/>
      <c r="INE130" s="273"/>
      <c r="INF130" s="273"/>
      <c r="ING130" s="273"/>
      <c r="INH130" s="273"/>
      <c r="INI130" s="273"/>
      <c r="INJ130" s="273"/>
      <c r="INK130" s="273"/>
      <c r="INL130" s="273"/>
      <c r="INM130" s="273"/>
      <c r="INN130" s="273"/>
      <c r="INO130" s="273"/>
      <c r="INP130" s="273"/>
      <c r="INQ130" s="273"/>
      <c r="INR130" s="273"/>
      <c r="INS130" s="273"/>
      <c r="INT130" s="273"/>
      <c r="INU130" s="273"/>
      <c r="INV130" s="273"/>
      <c r="INW130" s="273"/>
      <c r="INX130" s="273"/>
      <c r="INY130" s="273"/>
      <c r="INZ130" s="273"/>
      <c r="IOA130" s="273"/>
      <c r="IOB130" s="273"/>
      <c r="IOC130" s="273"/>
      <c r="IOD130" s="273"/>
      <c r="IOE130" s="273"/>
      <c r="IOF130" s="273"/>
      <c r="IOG130" s="273"/>
      <c r="IOH130" s="273"/>
      <c r="IOI130" s="273"/>
      <c r="IOJ130" s="273"/>
      <c r="IOK130" s="273"/>
      <c r="IOL130" s="273"/>
      <c r="IOM130" s="273"/>
      <c r="ION130" s="273"/>
      <c r="IOO130" s="273"/>
      <c r="IOP130" s="273"/>
      <c r="IOQ130" s="273"/>
      <c r="IOR130" s="273"/>
      <c r="IOS130" s="273"/>
      <c r="IOT130" s="273"/>
      <c r="IOU130" s="273"/>
      <c r="IOV130" s="273"/>
      <c r="IOW130" s="273"/>
      <c r="IOX130" s="273"/>
      <c r="IOY130" s="273"/>
      <c r="IOZ130" s="273"/>
      <c r="IPA130" s="273"/>
      <c r="IPB130" s="273"/>
      <c r="IPC130" s="273"/>
      <c r="IPD130" s="273"/>
      <c r="IPE130" s="273"/>
      <c r="IPF130" s="273"/>
      <c r="IPG130" s="273"/>
      <c r="IPH130" s="273"/>
      <c r="IPI130" s="273"/>
      <c r="IPJ130" s="273"/>
      <c r="IPK130" s="273"/>
      <c r="IPL130" s="273"/>
      <c r="IPM130" s="273"/>
      <c r="IPN130" s="273"/>
      <c r="IPO130" s="273"/>
      <c r="IPP130" s="273"/>
      <c r="IPQ130" s="273"/>
      <c r="IPR130" s="273"/>
      <c r="IPS130" s="273"/>
      <c r="IPT130" s="273"/>
      <c r="IPU130" s="273"/>
      <c r="IPV130" s="273"/>
      <c r="IPW130" s="273"/>
      <c r="IPX130" s="273"/>
      <c r="IPY130" s="273"/>
      <c r="IPZ130" s="273"/>
      <c r="IQA130" s="273"/>
      <c r="IQB130" s="273"/>
      <c r="IQC130" s="273"/>
      <c r="IQD130" s="273"/>
      <c r="IQE130" s="273"/>
      <c r="IQF130" s="273"/>
      <c r="IQG130" s="273"/>
      <c r="IQH130" s="273"/>
      <c r="IQI130" s="273"/>
      <c r="IQJ130" s="273"/>
      <c r="IQK130" s="273"/>
      <c r="IQL130" s="273"/>
      <c r="IQM130" s="273"/>
      <c r="IQN130" s="273"/>
      <c r="IQO130" s="273"/>
      <c r="IQP130" s="273"/>
      <c r="IQQ130" s="273"/>
      <c r="IQR130" s="273"/>
      <c r="IQS130" s="273"/>
      <c r="IQT130" s="273"/>
      <c r="IQU130" s="273"/>
      <c r="IQV130" s="273"/>
      <c r="IQW130" s="273"/>
      <c r="IQX130" s="273"/>
      <c r="IQY130" s="273"/>
      <c r="IQZ130" s="273"/>
      <c r="IRA130" s="273"/>
      <c r="IRB130" s="273"/>
      <c r="IRC130" s="273"/>
      <c r="IRD130" s="273"/>
      <c r="IRE130" s="273"/>
      <c r="IRF130" s="273"/>
      <c r="IRG130" s="273"/>
      <c r="IRH130" s="273"/>
      <c r="IRI130" s="273"/>
      <c r="IRJ130" s="273"/>
      <c r="IRK130" s="273"/>
      <c r="IRL130" s="273"/>
      <c r="IRM130" s="273"/>
      <c r="IRN130" s="273"/>
      <c r="IRO130" s="273"/>
      <c r="IRP130" s="273"/>
      <c r="IRQ130" s="273"/>
      <c r="IRR130" s="273"/>
      <c r="IRS130" s="273"/>
      <c r="IRT130" s="273"/>
      <c r="IRU130" s="273"/>
      <c r="IRV130" s="273"/>
      <c r="IRW130" s="273"/>
      <c r="IRX130" s="273"/>
      <c r="IRY130" s="273"/>
      <c r="IRZ130" s="273"/>
      <c r="ISA130" s="273"/>
      <c r="ISB130" s="273"/>
      <c r="ISC130" s="273"/>
      <c r="ISD130" s="273"/>
      <c r="ISE130" s="273"/>
      <c r="ISF130" s="273"/>
      <c r="ISG130" s="273"/>
      <c r="ISH130" s="273"/>
      <c r="ISI130" s="273"/>
      <c r="ISJ130" s="273"/>
      <c r="ISK130" s="273"/>
      <c r="ISL130" s="273"/>
      <c r="ISM130" s="273"/>
      <c r="ISN130" s="273"/>
      <c r="ISO130" s="273"/>
      <c r="ISP130" s="273"/>
      <c r="ISQ130" s="273"/>
      <c r="ISR130" s="273"/>
      <c r="ISS130" s="273"/>
      <c r="IST130" s="273"/>
      <c r="ISU130" s="273"/>
      <c r="ISV130" s="273"/>
      <c r="ISW130" s="273"/>
      <c r="ISX130" s="273"/>
      <c r="ISY130" s="273"/>
      <c r="ISZ130" s="273"/>
      <c r="ITA130" s="273"/>
      <c r="ITB130" s="273"/>
      <c r="ITC130" s="273"/>
      <c r="ITD130" s="273"/>
      <c r="ITE130" s="273"/>
      <c r="ITF130" s="273"/>
      <c r="ITG130" s="273"/>
      <c r="ITH130" s="273"/>
      <c r="ITI130" s="273"/>
      <c r="ITJ130" s="273"/>
      <c r="ITK130" s="273"/>
      <c r="ITL130" s="273"/>
      <c r="ITM130" s="273"/>
      <c r="ITN130" s="273"/>
      <c r="ITO130" s="273"/>
      <c r="ITP130" s="273"/>
      <c r="ITQ130" s="273"/>
      <c r="ITR130" s="273"/>
      <c r="ITS130" s="273"/>
      <c r="ITT130" s="273"/>
      <c r="ITU130" s="273"/>
      <c r="ITV130" s="273"/>
      <c r="ITW130" s="273"/>
      <c r="ITX130" s="273"/>
      <c r="ITY130" s="273"/>
      <c r="ITZ130" s="273"/>
      <c r="IUA130" s="273"/>
      <c r="IUB130" s="273"/>
      <c r="IUC130" s="273"/>
      <c r="IUD130" s="273"/>
      <c r="IUE130" s="273"/>
      <c r="IUF130" s="273"/>
      <c r="IUG130" s="273"/>
      <c r="IUH130" s="273"/>
      <c r="IUI130" s="273"/>
      <c r="IUJ130" s="273"/>
      <c r="IUK130" s="273"/>
      <c r="IUL130" s="273"/>
      <c r="IUM130" s="273"/>
      <c r="IUN130" s="273"/>
      <c r="IUO130" s="273"/>
      <c r="IUP130" s="273"/>
      <c r="IUQ130" s="273"/>
      <c r="IUR130" s="273"/>
      <c r="IUS130" s="273"/>
      <c r="IUT130" s="273"/>
      <c r="IUU130" s="273"/>
      <c r="IUV130" s="273"/>
      <c r="IUW130" s="273"/>
      <c r="IUX130" s="273"/>
      <c r="IUY130" s="273"/>
      <c r="IUZ130" s="273"/>
      <c r="IVA130" s="273"/>
      <c r="IVB130" s="273"/>
      <c r="IVC130" s="273"/>
      <c r="IVD130" s="273"/>
      <c r="IVE130" s="273"/>
      <c r="IVF130" s="273"/>
      <c r="IVG130" s="273"/>
      <c r="IVH130" s="273"/>
      <c r="IVI130" s="273"/>
      <c r="IVJ130" s="273"/>
      <c r="IVK130" s="273"/>
      <c r="IVL130" s="273"/>
      <c r="IVM130" s="273"/>
      <c r="IVN130" s="273"/>
      <c r="IVO130" s="273"/>
      <c r="IVP130" s="273"/>
      <c r="IVQ130" s="273"/>
      <c r="IVR130" s="273"/>
      <c r="IVS130" s="273"/>
      <c r="IVT130" s="273"/>
      <c r="IVU130" s="273"/>
      <c r="IVV130" s="273"/>
      <c r="IVW130" s="273"/>
      <c r="IVX130" s="273"/>
      <c r="IVY130" s="273"/>
      <c r="IVZ130" s="273"/>
      <c r="IWA130" s="273"/>
      <c r="IWB130" s="273"/>
      <c r="IWC130" s="273"/>
      <c r="IWD130" s="273"/>
      <c r="IWE130" s="273"/>
      <c r="IWF130" s="273"/>
      <c r="IWG130" s="273"/>
      <c r="IWH130" s="273"/>
      <c r="IWI130" s="273"/>
      <c r="IWJ130" s="273"/>
      <c r="IWK130" s="273"/>
      <c r="IWL130" s="273"/>
      <c r="IWM130" s="273"/>
      <c r="IWN130" s="273"/>
      <c r="IWO130" s="273"/>
      <c r="IWP130" s="273"/>
      <c r="IWQ130" s="273"/>
      <c r="IWR130" s="273"/>
      <c r="IWS130" s="273"/>
      <c r="IWT130" s="273"/>
      <c r="IWU130" s="273"/>
      <c r="IWV130" s="273"/>
      <c r="IWW130" s="273"/>
      <c r="IWX130" s="273"/>
      <c r="IWY130" s="273"/>
      <c r="IWZ130" s="273"/>
      <c r="IXA130" s="273"/>
      <c r="IXB130" s="273"/>
      <c r="IXC130" s="273"/>
      <c r="IXD130" s="273"/>
      <c r="IXE130" s="273"/>
      <c r="IXF130" s="273"/>
      <c r="IXG130" s="273"/>
      <c r="IXH130" s="273"/>
      <c r="IXI130" s="273"/>
      <c r="IXJ130" s="273"/>
      <c r="IXK130" s="273"/>
      <c r="IXL130" s="273"/>
      <c r="IXM130" s="273"/>
      <c r="IXN130" s="273"/>
      <c r="IXO130" s="273"/>
      <c r="IXP130" s="273"/>
      <c r="IXQ130" s="273"/>
      <c r="IXR130" s="273"/>
      <c r="IXS130" s="273"/>
      <c r="IXT130" s="273"/>
      <c r="IXU130" s="273"/>
      <c r="IXV130" s="273"/>
      <c r="IXW130" s="273"/>
      <c r="IXX130" s="273"/>
      <c r="IXY130" s="273"/>
      <c r="IXZ130" s="273"/>
      <c r="IYA130" s="273"/>
      <c r="IYB130" s="273"/>
      <c r="IYC130" s="273"/>
      <c r="IYD130" s="273"/>
      <c r="IYE130" s="273"/>
      <c r="IYF130" s="273"/>
      <c r="IYG130" s="273"/>
      <c r="IYH130" s="273"/>
      <c r="IYI130" s="273"/>
      <c r="IYJ130" s="273"/>
      <c r="IYK130" s="273"/>
      <c r="IYL130" s="273"/>
      <c r="IYM130" s="273"/>
      <c r="IYN130" s="273"/>
      <c r="IYO130" s="273"/>
      <c r="IYP130" s="273"/>
      <c r="IYQ130" s="273"/>
      <c r="IYR130" s="273"/>
      <c r="IYS130" s="273"/>
      <c r="IYT130" s="273"/>
      <c r="IYU130" s="273"/>
      <c r="IYV130" s="273"/>
      <c r="IYW130" s="273"/>
      <c r="IYX130" s="273"/>
      <c r="IYY130" s="273"/>
      <c r="IYZ130" s="273"/>
      <c r="IZA130" s="273"/>
      <c r="IZB130" s="273"/>
      <c r="IZC130" s="273"/>
      <c r="IZD130" s="273"/>
      <c r="IZE130" s="273"/>
      <c r="IZF130" s="273"/>
      <c r="IZG130" s="273"/>
      <c r="IZH130" s="273"/>
      <c r="IZI130" s="273"/>
      <c r="IZJ130" s="273"/>
      <c r="IZK130" s="273"/>
      <c r="IZL130" s="273"/>
      <c r="IZM130" s="273"/>
      <c r="IZN130" s="273"/>
      <c r="IZO130" s="273"/>
      <c r="IZP130" s="273"/>
      <c r="IZQ130" s="273"/>
      <c r="IZR130" s="273"/>
      <c r="IZS130" s="273"/>
      <c r="IZT130" s="273"/>
      <c r="IZU130" s="273"/>
      <c r="IZV130" s="273"/>
      <c r="IZW130" s="273"/>
      <c r="IZX130" s="273"/>
      <c r="IZY130" s="273"/>
      <c r="IZZ130" s="273"/>
      <c r="JAA130" s="273"/>
      <c r="JAB130" s="273"/>
      <c r="JAC130" s="273"/>
      <c r="JAD130" s="273"/>
      <c r="JAE130" s="273"/>
      <c r="JAF130" s="273"/>
      <c r="JAG130" s="273"/>
      <c r="JAH130" s="273"/>
      <c r="JAI130" s="273"/>
      <c r="JAJ130" s="273"/>
      <c r="JAK130" s="273"/>
      <c r="JAL130" s="273"/>
      <c r="JAM130" s="273"/>
      <c r="JAN130" s="273"/>
      <c r="JAO130" s="273"/>
      <c r="JAP130" s="273"/>
      <c r="JAQ130" s="273"/>
      <c r="JAR130" s="273"/>
      <c r="JAS130" s="273"/>
      <c r="JAT130" s="273"/>
      <c r="JAU130" s="273"/>
      <c r="JAV130" s="273"/>
      <c r="JAW130" s="273"/>
      <c r="JAX130" s="273"/>
      <c r="JAY130" s="273"/>
      <c r="JAZ130" s="273"/>
      <c r="JBA130" s="273"/>
      <c r="JBB130" s="273"/>
      <c r="JBC130" s="273"/>
      <c r="JBD130" s="273"/>
      <c r="JBE130" s="273"/>
      <c r="JBF130" s="273"/>
      <c r="JBG130" s="273"/>
      <c r="JBH130" s="273"/>
      <c r="JBI130" s="273"/>
      <c r="JBJ130" s="273"/>
      <c r="JBK130" s="273"/>
      <c r="JBL130" s="273"/>
      <c r="JBM130" s="273"/>
      <c r="JBN130" s="273"/>
      <c r="JBO130" s="273"/>
      <c r="JBP130" s="273"/>
      <c r="JBQ130" s="273"/>
      <c r="JBR130" s="273"/>
      <c r="JBS130" s="273"/>
      <c r="JBT130" s="273"/>
      <c r="JBU130" s="273"/>
      <c r="JBV130" s="273"/>
      <c r="JBW130" s="273"/>
      <c r="JBX130" s="273"/>
      <c r="JBY130" s="273"/>
      <c r="JBZ130" s="273"/>
      <c r="JCA130" s="273"/>
      <c r="JCB130" s="273"/>
      <c r="JCC130" s="273"/>
      <c r="JCD130" s="273"/>
      <c r="JCE130" s="273"/>
      <c r="JCF130" s="273"/>
      <c r="JCG130" s="273"/>
      <c r="JCH130" s="273"/>
      <c r="JCI130" s="273"/>
      <c r="JCJ130" s="273"/>
      <c r="JCK130" s="273"/>
      <c r="JCL130" s="273"/>
      <c r="JCM130" s="273"/>
      <c r="JCN130" s="273"/>
      <c r="JCO130" s="273"/>
      <c r="JCP130" s="273"/>
      <c r="JCQ130" s="273"/>
      <c r="JCR130" s="273"/>
      <c r="JCS130" s="273"/>
      <c r="JCT130" s="273"/>
      <c r="JCU130" s="273"/>
      <c r="JCV130" s="273"/>
      <c r="JCW130" s="273"/>
      <c r="JCX130" s="273"/>
      <c r="JCY130" s="273"/>
      <c r="JCZ130" s="273"/>
      <c r="JDA130" s="273"/>
      <c r="JDB130" s="273"/>
      <c r="JDC130" s="273"/>
      <c r="JDD130" s="273"/>
      <c r="JDE130" s="273"/>
      <c r="JDF130" s="273"/>
      <c r="JDG130" s="273"/>
      <c r="JDH130" s="273"/>
      <c r="JDI130" s="273"/>
      <c r="JDJ130" s="273"/>
      <c r="JDK130" s="273"/>
      <c r="JDL130" s="273"/>
      <c r="JDM130" s="273"/>
      <c r="JDN130" s="273"/>
      <c r="JDO130" s="273"/>
      <c r="JDP130" s="273"/>
      <c r="JDQ130" s="273"/>
      <c r="JDR130" s="273"/>
      <c r="JDS130" s="273"/>
      <c r="JDT130" s="273"/>
      <c r="JDU130" s="273"/>
      <c r="JDV130" s="273"/>
      <c r="JDW130" s="273"/>
      <c r="JDX130" s="273"/>
      <c r="JDY130" s="273"/>
      <c r="JDZ130" s="273"/>
      <c r="JEA130" s="273"/>
      <c r="JEB130" s="273"/>
      <c r="JEC130" s="273"/>
      <c r="JED130" s="273"/>
      <c r="JEE130" s="273"/>
      <c r="JEF130" s="273"/>
      <c r="JEG130" s="273"/>
      <c r="JEH130" s="273"/>
      <c r="JEI130" s="273"/>
      <c r="JEJ130" s="273"/>
      <c r="JEK130" s="273"/>
      <c r="JEL130" s="273"/>
      <c r="JEM130" s="273"/>
      <c r="JEN130" s="273"/>
      <c r="JEO130" s="273"/>
      <c r="JEP130" s="273"/>
      <c r="JEQ130" s="273"/>
      <c r="JER130" s="273"/>
      <c r="JES130" s="273"/>
      <c r="JET130" s="273"/>
      <c r="JEU130" s="273"/>
      <c r="JEV130" s="273"/>
      <c r="JEW130" s="273"/>
      <c r="JEX130" s="273"/>
      <c r="JEY130" s="273"/>
      <c r="JEZ130" s="273"/>
      <c r="JFA130" s="273"/>
      <c r="JFB130" s="273"/>
      <c r="JFC130" s="273"/>
      <c r="JFD130" s="273"/>
      <c r="JFE130" s="273"/>
      <c r="JFF130" s="273"/>
      <c r="JFG130" s="273"/>
      <c r="JFH130" s="273"/>
      <c r="JFI130" s="273"/>
      <c r="JFJ130" s="273"/>
      <c r="JFK130" s="273"/>
      <c r="JFL130" s="273"/>
      <c r="JFM130" s="273"/>
      <c r="JFN130" s="273"/>
      <c r="JFO130" s="273"/>
      <c r="JFP130" s="273"/>
      <c r="JFQ130" s="273"/>
      <c r="JFR130" s="273"/>
      <c r="JFS130" s="273"/>
      <c r="JFT130" s="273"/>
      <c r="JFU130" s="273"/>
      <c r="JFV130" s="273"/>
      <c r="JFW130" s="273"/>
      <c r="JFX130" s="273"/>
      <c r="JFY130" s="273"/>
      <c r="JFZ130" s="273"/>
      <c r="JGA130" s="273"/>
      <c r="JGB130" s="273"/>
      <c r="JGC130" s="273"/>
      <c r="JGD130" s="273"/>
      <c r="JGE130" s="273"/>
      <c r="JGF130" s="273"/>
      <c r="JGG130" s="273"/>
      <c r="JGH130" s="273"/>
      <c r="JGI130" s="273"/>
      <c r="JGJ130" s="273"/>
      <c r="JGK130" s="273"/>
      <c r="JGL130" s="273"/>
      <c r="JGM130" s="273"/>
      <c r="JGN130" s="273"/>
      <c r="JGO130" s="273"/>
      <c r="JGP130" s="273"/>
      <c r="JGQ130" s="273"/>
      <c r="JGR130" s="273"/>
      <c r="JGS130" s="273"/>
      <c r="JGT130" s="273"/>
      <c r="JGU130" s="273"/>
      <c r="JGV130" s="273"/>
      <c r="JGW130" s="273"/>
      <c r="JGX130" s="273"/>
      <c r="JGY130" s="273"/>
      <c r="JGZ130" s="273"/>
      <c r="JHA130" s="273"/>
      <c r="JHB130" s="273"/>
      <c r="JHC130" s="273"/>
      <c r="JHD130" s="273"/>
      <c r="JHE130" s="273"/>
      <c r="JHF130" s="273"/>
      <c r="JHG130" s="273"/>
      <c r="JHH130" s="273"/>
      <c r="JHI130" s="273"/>
      <c r="JHJ130" s="273"/>
      <c r="JHK130" s="273"/>
      <c r="JHL130" s="273"/>
      <c r="JHM130" s="273"/>
      <c r="JHN130" s="273"/>
      <c r="JHO130" s="273"/>
      <c r="JHP130" s="273"/>
      <c r="JHQ130" s="273"/>
      <c r="JHR130" s="273"/>
      <c r="JHS130" s="273"/>
      <c r="JHT130" s="273"/>
      <c r="JHU130" s="273"/>
      <c r="JHV130" s="273"/>
      <c r="JHW130" s="273"/>
      <c r="JHX130" s="273"/>
      <c r="JHY130" s="273"/>
      <c r="JHZ130" s="273"/>
      <c r="JIA130" s="273"/>
      <c r="JIB130" s="273"/>
      <c r="JIC130" s="273"/>
      <c r="JID130" s="273"/>
      <c r="JIE130" s="273"/>
      <c r="JIF130" s="273"/>
      <c r="JIG130" s="273"/>
      <c r="JIH130" s="273"/>
      <c r="JII130" s="273"/>
      <c r="JIJ130" s="273"/>
      <c r="JIK130" s="273"/>
      <c r="JIL130" s="273"/>
      <c r="JIM130" s="273"/>
      <c r="JIN130" s="273"/>
      <c r="JIO130" s="273"/>
      <c r="JIP130" s="273"/>
      <c r="JIQ130" s="273"/>
      <c r="JIR130" s="273"/>
      <c r="JIS130" s="273"/>
      <c r="JIT130" s="273"/>
      <c r="JIU130" s="273"/>
      <c r="JIV130" s="273"/>
      <c r="JIW130" s="273"/>
      <c r="JIX130" s="273"/>
      <c r="JIY130" s="273"/>
      <c r="JIZ130" s="273"/>
      <c r="JJA130" s="273"/>
      <c r="JJB130" s="273"/>
      <c r="JJC130" s="273"/>
      <c r="JJD130" s="273"/>
      <c r="JJE130" s="273"/>
      <c r="JJF130" s="273"/>
      <c r="JJG130" s="273"/>
      <c r="JJH130" s="273"/>
      <c r="JJI130" s="273"/>
      <c r="JJJ130" s="273"/>
      <c r="JJK130" s="273"/>
      <c r="JJL130" s="273"/>
      <c r="JJM130" s="273"/>
      <c r="JJN130" s="273"/>
      <c r="JJO130" s="273"/>
      <c r="JJP130" s="273"/>
      <c r="JJQ130" s="273"/>
      <c r="JJR130" s="273"/>
      <c r="JJS130" s="273"/>
      <c r="JJT130" s="273"/>
      <c r="JJU130" s="273"/>
      <c r="JJV130" s="273"/>
      <c r="JJW130" s="273"/>
      <c r="JJX130" s="273"/>
      <c r="JJY130" s="273"/>
      <c r="JJZ130" s="273"/>
      <c r="JKA130" s="273"/>
      <c r="JKB130" s="273"/>
      <c r="JKC130" s="273"/>
      <c r="JKD130" s="273"/>
      <c r="JKE130" s="273"/>
      <c r="JKF130" s="273"/>
      <c r="JKG130" s="273"/>
      <c r="JKH130" s="273"/>
      <c r="JKI130" s="273"/>
      <c r="JKJ130" s="273"/>
      <c r="JKK130" s="273"/>
      <c r="JKL130" s="273"/>
      <c r="JKM130" s="273"/>
      <c r="JKN130" s="273"/>
      <c r="JKO130" s="273"/>
      <c r="JKP130" s="273"/>
      <c r="JKQ130" s="273"/>
      <c r="JKR130" s="273"/>
      <c r="JKS130" s="273"/>
      <c r="JKT130" s="273"/>
      <c r="JKU130" s="273"/>
      <c r="JKV130" s="273"/>
      <c r="JKW130" s="273"/>
      <c r="JKX130" s="273"/>
      <c r="JKY130" s="273"/>
      <c r="JKZ130" s="273"/>
      <c r="JLA130" s="273"/>
      <c r="JLB130" s="273"/>
      <c r="JLC130" s="273"/>
      <c r="JLD130" s="273"/>
      <c r="JLE130" s="273"/>
      <c r="JLF130" s="273"/>
      <c r="JLG130" s="273"/>
      <c r="JLH130" s="273"/>
      <c r="JLI130" s="273"/>
      <c r="JLJ130" s="273"/>
      <c r="JLK130" s="273"/>
      <c r="JLL130" s="273"/>
      <c r="JLM130" s="273"/>
      <c r="JLN130" s="273"/>
      <c r="JLO130" s="273"/>
      <c r="JLP130" s="273"/>
      <c r="JLQ130" s="273"/>
      <c r="JLR130" s="273"/>
      <c r="JLS130" s="273"/>
      <c r="JLT130" s="273"/>
      <c r="JLU130" s="273"/>
      <c r="JLV130" s="273"/>
      <c r="JLW130" s="273"/>
      <c r="JLX130" s="273"/>
      <c r="JLY130" s="273"/>
      <c r="JLZ130" s="273"/>
      <c r="JMA130" s="273"/>
      <c r="JMB130" s="273"/>
      <c r="JMC130" s="273"/>
      <c r="JMD130" s="273"/>
      <c r="JME130" s="273"/>
      <c r="JMF130" s="273"/>
      <c r="JMG130" s="273"/>
      <c r="JMH130" s="273"/>
      <c r="JMI130" s="273"/>
      <c r="JMJ130" s="273"/>
      <c r="JMK130" s="273"/>
      <c r="JML130" s="273"/>
      <c r="JMM130" s="273"/>
      <c r="JMN130" s="273"/>
      <c r="JMO130" s="273"/>
      <c r="JMP130" s="273"/>
      <c r="JMQ130" s="273"/>
      <c r="JMR130" s="273"/>
      <c r="JMS130" s="273"/>
      <c r="JMT130" s="273"/>
      <c r="JMU130" s="273"/>
      <c r="JMV130" s="273"/>
      <c r="JMW130" s="273"/>
      <c r="JMX130" s="273"/>
      <c r="JMY130" s="273"/>
      <c r="JMZ130" s="273"/>
      <c r="JNA130" s="273"/>
      <c r="JNB130" s="273"/>
      <c r="JNC130" s="273"/>
      <c r="JND130" s="273"/>
      <c r="JNE130" s="273"/>
      <c r="JNF130" s="273"/>
      <c r="JNG130" s="273"/>
      <c r="JNH130" s="273"/>
      <c r="JNI130" s="273"/>
      <c r="JNJ130" s="273"/>
      <c r="JNK130" s="273"/>
      <c r="JNL130" s="273"/>
      <c r="JNM130" s="273"/>
      <c r="JNN130" s="273"/>
      <c r="JNO130" s="273"/>
      <c r="JNP130" s="273"/>
      <c r="JNQ130" s="273"/>
      <c r="JNR130" s="273"/>
      <c r="JNS130" s="273"/>
      <c r="JNT130" s="273"/>
      <c r="JNU130" s="273"/>
      <c r="JNV130" s="273"/>
      <c r="JNW130" s="273"/>
      <c r="JNX130" s="273"/>
      <c r="JNY130" s="273"/>
      <c r="JNZ130" s="273"/>
      <c r="JOA130" s="273"/>
      <c r="JOB130" s="273"/>
      <c r="JOC130" s="273"/>
      <c r="JOD130" s="273"/>
      <c r="JOE130" s="273"/>
      <c r="JOF130" s="273"/>
      <c r="JOG130" s="273"/>
      <c r="JOH130" s="273"/>
      <c r="JOI130" s="273"/>
      <c r="JOJ130" s="273"/>
      <c r="JOK130" s="273"/>
      <c r="JOL130" s="273"/>
      <c r="JOM130" s="273"/>
      <c r="JON130" s="273"/>
      <c r="JOO130" s="273"/>
      <c r="JOP130" s="273"/>
      <c r="JOQ130" s="273"/>
      <c r="JOR130" s="273"/>
      <c r="JOS130" s="273"/>
      <c r="JOT130" s="273"/>
      <c r="JOU130" s="273"/>
      <c r="JOV130" s="273"/>
      <c r="JOW130" s="273"/>
      <c r="JOX130" s="273"/>
      <c r="JOY130" s="273"/>
      <c r="JOZ130" s="273"/>
      <c r="JPA130" s="273"/>
      <c r="JPB130" s="273"/>
      <c r="JPC130" s="273"/>
      <c r="JPD130" s="273"/>
      <c r="JPE130" s="273"/>
      <c r="JPF130" s="273"/>
      <c r="JPG130" s="273"/>
      <c r="JPH130" s="273"/>
      <c r="JPI130" s="273"/>
      <c r="JPJ130" s="273"/>
      <c r="JPK130" s="273"/>
      <c r="JPL130" s="273"/>
      <c r="JPM130" s="273"/>
      <c r="JPN130" s="273"/>
      <c r="JPO130" s="273"/>
      <c r="JPP130" s="273"/>
      <c r="JPQ130" s="273"/>
      <c r="JPR130" s="273"/>
      <c r="JPS130" s="273"/>
      <c r="JPT130" s="273"/>
      <c r="JPU130" s="273"/>
      <c r="JPV130" s="273"/>
      <c r="JPW130" s="273"/>
      <c r="JPX130" s="273"/>
      <c r="JPY130" s="273"/>
      <c r="JPZ130" s="273"/>
      <c r="JQA130" s="273"/>
      <c r="JQB130" s="273"/>
      <c r="JQC130" s="273"/>
      <c r="JQD130" s="273"/>
      <c r="JQE130" s="273"/>
      <c r="JQF130" s="273"/>
      <c r="JQG130" s="273"/>
      <c r="JQH130" s="273"/>
      <c r="JQI130" s="273"/>
      <c r="JQJ130" s="273"/>
      <c r="JQK130" s="273"/>
      <c r="JQL130" s="273"/>
      <c r="JQM130" s="273"/>
      <c r="JQN130" s="273"/>
      <c r="JQO130" s="273"/>
      <c r="JQP130" s="273"/>
      <c r="JQQ130" s="273"/>
      <c r="JQR130" s="273"/>
      <c r="JQS130" s="273"/>
      <c r="JQT130" s="273"/>
      <c r="JQU130" s="273"/>
      <c r="JQV130" s="273"/>
      <c r="JQW130" s="273"/>
      <c r="JQX130" s="273"/>
      <c r="JQY130" s="273"/>
      <c r="JQZ130" s="273"/>
      <c r="JRA130" s="273"/>
      <c r="JRB130" s="273"/>
      <c r="JRC130" s="273"/>
      <c r="JRD130" s="273"/>
      <c r="JRE130" s="273"/>
      <c r="JRF130" s="273"/>
      <c r="JRG130" s="273"/>
      <c r="JRH130" s="273"/>
      <c r="JRI130" s="273"/>
      <c r="JRJ130" s="273"/>
      <c r="JRK130" s="273"/>
      <c r="JRL130" s="273"/>
      <c r="JRM130" s="273"/>
      <c r="JRN130" s="273"/>
      <c r="JRO130" s="273"/>
      <c r="JRP130" s="273"/>
      <c r="JRQ130" s="273"/>
      <c r="JRR130" s="273"/>
      <c r="JRS130" s="273"/>
      <c r="JRT130" s="273"/>
      <c r="JRU130" s="273"/>
      <c r="JRV130" s="273"/>
      <c r="JRW130" s="273"/>
      <c r="JRX130" s="273"/>
      <c r="JRY130" s="273"/>
      <c r="JRZ130" s="273"/>
      <c r="JSA130" s="273"/>
      <c r="JSB130" s="273"/>
      <c r="JSC130" s="273"/>
      <c r="JSD130" s="273"/>
      <c r="JSE130" s="273"/>
      <c r="JSF130" s="273"/>
      <c r="JSG130" s="273"/>
      <c r="JSH130" s="273"/>
      <c r="JSI130" s="273"/>
      <c r="JSJ130" s="273"/>
      <c r="JSK130" s="273"/>
      <c r="JSL130" s="273"/>
      <c r="JSM130" s="273"/>
      <c r="JSN130" s="273"/>
      <c r="JSO130" s="273"/>
      <c r="JSP130" s="273"/>
      <c r="JSQ130" s="273"/>
      <c r="JSR130" s="273"/>
      <c r="JSS130" s="273"/>
      <c r="JST130" s="273"/>
      <c r="JSU130" s="273"/>
      <c r="JSV130" s="273"/>
      <c r="JSW130" s="273"/>
      <c r="JSX130" s="273"/>
      <c r="JSY130" s="273"/>
      <c r="JSZ130" s="273"/>
      <c r="JTA130" s="273"/>
      <c r="JTB130" s="273"/>
      <c r="JTC130" s="273"/>
      <c r="JTD130" s="273"/>
      <c r="JTE130" s="273"/>
      <c r="JTF130" s="273"/>
      <c r="JTG130" s="273"/>
      <c r="JTH130" s="273"/>
      <c r="JTI130" s="273"/>
      <c r="JTJ130" s="273"/>
      <c r="JTK130" s="273"/>
      <c r="JTL130" s="273"/>
      <c r="JTM130" s="273"/>
      <c r="JTN130" s="273"/>
      <c r="JTO130" s="273"/>
      <c r="JTP130" s="273"/>
      <c r="JTQ130" s="273"/>
      <c r="JTR130" s="273"/>
      <c r="JTS130" s="273"/>
      <c r="JTT130" s="273"/>
      <c r="JTU130" s="273"/>
      <c r="JTV130" s="273"/>
      <c r="JTW130" s="273"/>
      <c r="JTX130" s="273"/>
      <c r="JTY130" s="273"/>
      <c r="JTZ130" s="273"/>
      <c r="JUA130" s="273"/>
      <c r="JUB130" s="273"/>
      <c r="JUC130" s="273"/>
      <c r="JUD130" s="273"/>
      <c r="JUE130" s="273"/>
      <c r="JUF130" s="273"/>
      <c r="JUG130" s="273"/>
      <c r="JUH130" s="273"/>
      <c r="JUI130" s="273"/>
      <c r="JUJ130" s="273"/>
      <c r="JUK130" s="273"/>
      <c r="JUL130" s="273"/>
      <c r="JUM130" s="273"/>
      <c r="JUN130" s="273"/>
      <c r="JUO130" s="273"/>
      <c r="JUP130" s="273"/>
      <c r="JUQ130" s="273"/>
      <c r="JUR130" s="273"/>
      <c r="JUS130" s="273"/>
      <c r="JUT130" s="273"/>
      <c r="JUU130" s="273"/>
      <c r="JUV130" s="273"/>
      <c r="JUW130" s="273"/>
      <c r="JUX130" s="273"/>
      <c r="JUY130" s="273"/>
      <c r="JUZ130" s="273"/>
      <c r="JVA130" s="273"/>
      <c r="JVB130" s="273"/>
      <c r="JVC130" s="273"/>
      <c r="JVD130" s="273"/>
      <c r="JVE130" s="273"/>
      <c r="JVF130" s="273"/>
      <c r="JVG130" s="273"/>
      <c r="JVH130" s="273"/>
      <c r="JVI130" s="273"/>
      <c r="JVJ130" s="273"/>
      <c r="JVK130" s="273"/>
      <c r="JVL130" s="273"/>
      <c r="JVM130" s="273"/>
      <c r="JVN130" s="273"/>
      <c r="JVO130" s="273"/>
      <c r="JVP130" s="273"/>
      <c r="JVQ130" s="273"/>
      <c r="JVR130" s="273"/>
      <c r="JVS130" s="273"/>
      <c r="JVT130" s="273"/>
      <c r="JVU130" s="273"/>
      <c r="JVV130" s="273"/>
      <c r="JVW130" s="273"/>
      <c r="JVX130" s="273"/>
      <c r="JVY130" s="273"/>
      <c r="JVZ130" s="273"/>
      <c r="JWA130" s="273"/>
      <c r="JWB130" s="273"/>
      <c r="JWC130" s="273"/>
      <c r="JWD130" s="273"/>
      <c r="JWE130" s="273"/>
      <c r="JWF130" s="273"/>
      <c r="JWG130" s="273"/>
      <c r="JWH130" s="273"/>
      <c r="JWI130" s="273"/>
      <c r="JWJ130" s="273"/>
      <c r="JWK130" s="273"/>
      <c r="JWL130" s="273"/>
      <c r="JWM130" s="273"/>
      <c r="JWN130" s="273"/>
      <c r="JWO130" s="273"/>
      <c r="JWP130" s="273"/>
      <c r="JWQ130" s="273"/>
      <c r="JWR130" s="273"/>
      <c r="JWS130" s="273"/>
      <c r="JWT130" s="273"/>
      <c r="JWU130" s="273"/>
      <c r="JWV130" s="273"/>
      <c r="JWW130" s="273"/>
      <c r="JWX130" s="273"/>
      <c r="JWY130" s="273"/>
      <c r="JWZ130" s="273"/>
      <c r="JXA130" s="273"/>
      <c r="JXB130" s="273"/>
      <c r="JXC130" s="273"/>
      <c r="JXD130" s="273"/>
      <c r="JXE130" s="273"/>
      <c r="JXF130" s="273"/>
      <c r="JXG130" s="273"/>
      <c r="JXH130" s="273"/>
      <c r="JXI130" s="273"/>
      <c r="JXJ130" s="273"/>
      <c r="JXK130" s="273"/>
      <c r="JXL130" s="273"/>
      <c r="JXM130" s="273"/>
      <c r="JXN130" s="273"/>
      <c r="JXO130" s="273"/>
      <c r="JXP130" s="273"/>
      <c r="JXQ130" s="273"/>
      <c r="JXR130" s="273"/>
      <c r="JXS130" s="273"/>
      <c r="JXT130" s="273"/>
      <c r="JXU130" s="273"/>
      <c r="JXV130" s="273"/>
      <c r="JXW130" s="273"/>
      <c r="JXX130" s="273"/>
      <c r="JXY130" s="273"/>
      <c r="JXZ130" s="273"/>
      <c r="JYA130" s="273"/>
      <c r="JYB130" s="273"/>
      <c r="JYC130" s="273"/>
      <c r="JYD130" s="273"/>
      <c r="JYE130" s="273"/>
      <c r="JYF130" s="273"/>
      <c r="JYG130" s="273"/>
      <c r="JYH130" s="273"/>
      <c r="JYI130" s="273"/>
      <c r="JYJ130" s="273"/>
      <c r="JYK130" s="273"/>
      <c r="JYL130" s="273"/>
      <c r="JYM130" s="273"/>
      <c r="JYN130" s="273"/>
      <c r="JYO130" s="273"/>
      <c r="JYP130" s="273"/>
      <c r="JYQ130" s="273"/>
      <c r="JYR130" s="273"/>
      <c r="JYS130" s="273"/>
      <c r="JYT130" s="273"/>
      <c r="JYU130" s="273"/>
      <c r="JYV130" s="273"/>
      <c r="JYW130" s="273"/>
      <c r="JYX130" s="273"/>
      <c r="JYY130" s="273"/>
      <c r="JYZ130" s="273"/>
      <c r="JZA130" s="273"/>
      <c r="JZB130" s="273"/>
      <c r="JZC130" s="273"/>
      <c r="JZD130" s="273"/>
      <c r="JZE130" s="273"/>
      <c r="JZF130" s="273"/>
      <c r="JZG130" s="273"/>
      <c r="JZH130" s="273"/>
      <c r="JZI130" s="273"/>
      <c r="JZJ130" s="273"/>
      <c r="JZK130" s="273"/>
      <c r="JZL130" s="273"/>
      <c r="JZM130" s="273"/>
      <c r="JZN130" s="273"/>
      <c r="JZO130" s="273"/>
      <c r="JZP130" s="273"/>
      <c r="JZQ130" s="273"/>
      <c r="JZR130" s="273"/>
      <c r="JZS130" s="273"/>
      <c r="JZT130" s="273"/>
      <c r="JZU130" s="273"/>
      <c r="JZV130" s="273"/>
      <c r="JZW130" s="273"/>
      <c r="JZX130" s="273"/>
      <c r="JZY130" s="273"/>
      <c r="JZZ130" s="273"/>
      <c r="KAA130" s="273"/>
      <c r="KAB130" s="273"/>
      <c r="KAC130" s="273"/>
      <c r="KAD130" s="273"/>
      <c r="KAE130" s="273"/>
      <c r="KAF130" s="273"/>
      <c r="KAG130" s="273"/>
      <c r="KAH130" s="273"/>
      <c r="KAI130" s="273"/>
      <c r="KAJ130" s="273"/>
      <c r="KAK130" s="273"/>
      <c r="KAL130" s="273"/>
      <c r="KAM130" s="273"/>
      <c r="KAN130" s="273"/>
      <c r="KAO130" s="273"/>
      <c r="KAP130" s="273"/>
      <c r="KAQ130" s="273"/>
      <c r="KAR130" s="273"/>
      <c r="KAS130" s="273"/>
      <c r="KAT130" s="273"/>
      <c r="KAU130" s="273"/>
      <c r="KAV130" s="273"/>
      <c r="KAW130" s="273"/>
      <c r="KAX130" s="273"/>
      <c r="KAY130" s="273"/>
      <c r="KAZ130" s="273"/>
      <c r="KBA130" s="273"/>
      <c r="KBB130" s="273"/>
      <c r="KBC130" s="273"/>
      <c r="KBD130" s="273"/>
      <c r="KBE130" s="273"/>
      <c r="KBF130" s="273"/>
      <c r="KBG130" s="273"/>
      <c r="KBH130" s="273"/>
      <c r="KBI130" s="273"/>
      <c r="KBJ130" s="273"/>
      <c r="KBK130" s="273"/>
      <c r="KBL130" s="273"/>
      <c r="KBM130" s="273"/>
      <c r="KBN130" s="273"/>
      <c r="KBO130" s="273"/>
      <c r="KBP130" s="273"/>
      <c r="KBQ130" s="273"/>
      <c r="KBR130" s="273"/>
      <c r="KBS130" s="273"/>
      <c r="KBT130" s="273"/>
      <c r="KBU130" s="273"/>
      <c r="KBV130" s="273"/>
      <c r="KBW130" s="273"/>
      <c r="KBX130" s="273"/>
      <c r="KBY130" s="273"/>
      <c r="KBZ130" s="273"/>
      <c r="KCA130" s="273"/>
      <c r="KCB130" s="273"/>
      <c r="KCC130" s="273"/>
      <c r="KCD130" s="273"/>
      <c r="KCE130" s="273"/>
      <c r="KCF130" s="273"/>
      <c r="KCG130" s="273"/>
      <c r="KCH130" s="273"/>
      <c r="KCI130" s="273"/>
      <c r="KCJ130" s="273"/>
      <c r="KCK130" s="273"/>
      <c r="KCL130" s="273"/>
      <c r="KCM130" s="273"/>
      <c r="KCN130" s="273"/>
      <c r="KCO130" s="273"/>
      <c r="KCP130" s="273"/>
      <c r="KCQ130" s="273"/>
      <c r="KCR130" s="273"/>
      <c r="KCS130" s="273"/>
      <c r="KCT130" s="273"/>
      <c r="KCU130" s="273"/>
      <c r="KCV130" s="273"/>
      <c r="KCW130" s="273"/>
      <c r="KCX130" s="273"/>
      <c r="KCY130" s="273"/>
      <c r="KCZ130" s="273"/>
      <c r="KDA130" s="273"/>
      <c r="KDB130" s="273"/>
      <c r="KDC130" s="273"/>
      <c r="KDD130" s="273"/>
      <c r="KDE130" s="273"/>
      <c r="KDF130" s="273"/>
      <c r="KDG130" s="273"/>
      <c r="KDH130" s="273"/>
      <c r="KDI130" s="273"/>
      <c r="KDJ130" s="273"/>
      <c r="KDK130" s="273"/>
      <c r="KDL130" s="273"/>
      <c r="KDM130" s="273"/>
      <c r="KDN130" s="273"/>
      <c r="KDO130" s="273"/>
      <c r="KDP130" s="273"/>
      <c r="KDQ130" s="273"/>
      <c r="KDR130" s="273"/>
      <c r="KDS130" s="273"/>
      <c r="KDT130" s="273"/>
      <c r="KDU130" s="273"/>
      <c r="KDV130" s="273"/>
      <c r="KDW130" s="273"/>
      <c r="KDX130" s="273"/>
      <c r="KDY130" s="273"/>
      <c r="KDZ130" s="273"/>
      <c r="KEA130" s="273"/>
      <c r="KEB130" s="273"/>
      <c r="KEC130" s="273"/>
      <c r="KED130" s="273"/>
      <c r="KEE130" s="273"/>
      <c r="KEF130" s="273"/>
      <c r="KEG130" s="273"/>
      <c r="KEH130" s="273"/>
      <c r="KEI130" s="273"/>
      <c r="KEJ130" s="273"/>
      <c r="KEK130" s="273"/>
      <c r="KEL130" s="273"/>
      <c r="KEM130" s="273"/>
      <c r="KEN130" s="273"/>
      <c r="KEO130" s="273"/>
      <c r="KEP130" s="273"/>
      <c r="KEQ130" s="273"/>
      <c r="KER130" s="273"/>
      <c r="KES130" s="273"/>
      <c r="KET130" s="273"/>
      <c r="KEU130" s="273"/>
      <c r="KEV130" s="273"/>
      <c r="KEW130" s="273"/>
      <c r="KEX130" s="273"/>
      <c r="KEY130" s="273"/>
      <c r="KEZ130" s="273"/>
      <c r="KFA130" s="273"/>
      <c r="KFB130" s="273"/>
      <c r="KFC130" s="273"/>
      <c r="KFD130" s="273"/>
      <c r="KFE130" s="273"/>
      <c r="KFF130" s="273"/>
      <c r="KFG130" s="273"/>
      <c r="KFH130" s="273"/>
      <c r="KFI130" s="273"/>
      <c r="KFJ130" s="273"/>
      <c r="KFK130" s="273"/>
      <c r="KFL130" s="273"/>
      <c r="KFM130" s="273"/>
      <c r="KFN130" s="273"/>
      <c r="KFO130" s="273"/>
      <c r="KFP130" s="273"/>
      <c r="KFQ130" s="273"/>
      <c r="KFR130" s="273"/>
      <c r="KFS130" s="273"/>
      <c r="KFT130" s="273"/>
      <c r="KFU130" s="273"/>
      <c r="KFV130" s="273"/>
      <c r="KFW130" s="273"/>
      <c r="KFX130" s="273"/>
      <c r="KFY130" s="273"/>
      <c r="KFZ130" s="273"/>
      <c r="KGA130" s="273"/>
      <c r="KGB130" s="273"/>
      <c r="KGC130" s="273"/>
      <c r="KGD130" s="273"/>
      <c r="KGE130" s="273"/>
      <c r="KGF130" s="273"/>
      <c r="KGG130" s="273"/>
      <c r="KGH130" s="273"/>
      <c r="KGI130" s="273"/>
      <c r="KGJ130" s="273"/>
      <c r="KGK130" s="273"/>
      <c r="KGL130" s="273"/>
      <c r="KGM130" s="273"/>
      <c r="KGN130" s="273"/>
      <c r="KGO130" s="273"/>
      <c r="KGP130" s="273"/>
      <c r="KGQ130" s="273"/>
      <c r="KGR130" s="273"/>
      <c r="KGS130" s="273"/>
      <c r="KGT130" s="273"/>
      <c r="KGU130" s="273"/>
      <c r="KGV130" s="273"/>
      <c r="KGW130" s="273"/>
      <c r="KGX130" s="273"/>
      <c r="KGY130" s="273"/>
      <c r="KGZ130" s="273"/>
      <c r="KHA130" s="273"/>
      <c r="KHB130" s="273"/>
      <c r="KHC130" s="273"/>
      <c r="KHD130" s="273"/>
      <c r="KHE130" s="273"/>
      <c r="KHF130" s="273"/>
      <c r="KHG130" s="273"/>
      <c r="KHH130" s="273"/>
      <c r="KHI130" s="273"/>
      <c r="KHJ130" s="273"/>
      <c r="KHK130" s="273"/>
      <c r="KHL130" s="273"/>
      <c r="KHM130" s="273"/>
      <c r="KHN130" s="273"/>
      <c r="KHO130" s="273"/>
      <c r="KHP130" s="273"/>
      <c r="KHQ130" s="273"/>
      <c r="KHR130" s="273"/>
      <c r="KHS130" s="273"/>
      <c r="KHT130" s="273"/>
      <c r="KHU130" s="273"/>
      <c r="KHV130" s="273"/>
      <c r="KHW130" s="273"/>
      <c r="KHX130" s="273"/>
      <c r="KHY130" s="273"/>
      <c r="KHZ130" s="273"/>
      <c r="KIA130" s="273"/>
      <c r="KIB130" s="273"/>
      <c r="KIC130" s="273"/>
      <c r="KID130" s="273"/>
      <c r="KIE130" s="273"/>
      <c r="KIF130" s="273"/>
      <c r="KIG130" s="273"/>
      <c r="KIH130" s="273"/>
      <c r="KII130" s="273"/>
      <c r="KIJ130" s="273"/>
      <c r="KIK130" s="273"/>
      <c r="KIL130" s="273"/>
      <c r="KIM130" s="273"/>
      <c r="KIN130" s="273"/>
      <c r="KIO130" s="273"/>
      <c r="KIP130" s="273"/>
      <c r="KIQ130" s="273"/>
      <c r="KIR130" s="273"/>
      <c r="KIS130" s="273"/>
      <c r="KIT130" s="273"/>
      <c r="KIU130" s="273"/>
      <c r="KIV130" s="273"/>
      <c r="KIW130" s="273"/>
      <c r="KIX130" s="273"/>
      <c r="KIY130" s="273"/>
      <c r="KIZ130" s="273"/>
      <c r="KJA130" s="273"/>
      <c r="KJB130" s="273"/>
      <c r="KJC130" s="273"/>
      <c r="KJD130" s="273"/>
      <c r="KJE130" s="273"/>
      <c r="KJF130" s="273"/>
      <c r="KJG130" s="273"/>
      <c r="KJH130" s="273"/>
      <c r="KJI130" s="273"/>
      <c r="KJJ130" s="273"/>
      <c r="KJK130" s="273"/>
      <c r="KJL130" s="273"/>
      <c r="KJM130" s="273"/>
      <c r="KJN130" s="273"/>
      <c r="KJO130" s="273"/>
      <c r="KJP130" s="273"/>
      <c r="KJQ130" s="273"/>
      <c r="KJR130" s="273"/>
      <c r="KJS130" s="273"/>
      <c r="KJT130" s="273"/>
      <c r="KJU130" s="273"/>
      <c r="KJV130" s="273"/>
      <c r="KJW130" s="273"/>
      <c r="KJX130" s="273"/>
      <c r="KJY130" s="273"/>
      <c r="KJZ130" s="273"/>
      <c r="KKA130" s="273"/>
      <c r="KKB130" s="273"/>
      <c r="KKC130" s="273"/>
      <c r="KKD130" s="273"/>
      <c r="KKE130" s="273"/>
      <c r="KKF130" s="273"/>
      <c r="KKG130" s="273"/>
      <c r="KKH130" s="273"/>
      <c r="KKI130" s="273"/>
      <c r="KKJ130" s="273"/>
      <c r="KKK130" s="273"/>
      <c r="KKL130" s="273"/>
      <c r="KKM130" s="273"/>
      <c r="KKN130" s="273"/>
      <c r="KKO130" s="273"/>
      <c r="KKP130" s="273"/>
      <c r="KKQ130" s="273"/>
      <c r="KKR130" s="273"/>
      <c r="KKS130" s="273"/>
      <c r="KKT130" s="273"/>
      <c r="KKU130" s="273"/>
      <c r="KKV130" s="273"/>
      <c r="KKW130" s="273"/>
      <c r="KKX130" s="273"/>
      <c r="KKY130" s="273"/>
      <c r="KKZ130" s="273"/>
      <c r="KLA130" s="273"/>
      <c r="KLB130" s="273"/>
      <c r="KLC130" s="273"/>
      <c r="KLD130" s="273"/>
      <c r="KLE130" s="273"/>
      <c r="KLF130" s="273"/>
      <c r="KLG130" s="273"/>
      <c r="KLH130" s="273"/>
      <c r="KLI130" s="273"/>
      <c r="KLJ130" s="273"/>
      <c r="KLK130" s="273"/>
      <c r="KLL130" s="273"/>
      <c r="KLM130" s="273"/>
      <c r="KLN130" s="273"/>
      <c r="KLO130" s="273"/>
      <c r="KLP130" s="273"/>
      <c r="KLQ130" s="273"/>
      <c r="KLR130" s="273"/>
      <c r="KLS130" s="273"/>
      <c r="KLT130" s="273"/>
      <c r="KLU130" s="273"/>
      <c r="KLV130" s="273"/>
      <c r="KLW130" s="273"/>
      <c r="KLX130" s="273"/>
      <c r="KLY130" s="273"/>
      <c r="KLZ130" s="273"/>
      <c r="KMA130" s="273"/>
      <c r="KMB130" s="273"/>
      <c r="KMC130" s="273"/>
      <c r="KMD130" s="273"/>
      <c r="KME130" s="273"/>
      <c r="KMF130" s="273"/>
      <c r="KMG130" s="273"/>
      <c r="KMH130" s="273"/>
      <c r="KMI130" s="273"/>
      <c r="KMJ130" s="273"/>
      <c r="KMK130" s="273"/>
      <c r="KML130" s="273"/>
      <c r="KMM130" s="273"/>
      <c r="KMN130" s="273"/>
      <c r="KMO130" s="273"/>
      <c r="KMP130" s="273"/>
      <c r="KMQ130" s="273"/>
      <c r="KMR130" s="273"/>
      <c r="KMS130" s="273"/>
      <c r="KMT130" s="273"/>
      <c r="KMU130" s="273"/>
      <c r="KMV130" s="273"/>
      <c r="KMW130" s="273"/>
      <c r="KMX130" s="273"/>
      <c r="KMY130" s="273"/>
      <c r="KMZ130" s="273"/>
      <c r="KNA130" s="273"/>
      <c r="KNB130" s="273"/>
      <c r="KNC130" s="273"/>
      <c r="KND130" s="273"/>
      <c r="KNE130" s="273"/>
      <c r="KNF130" s="273"/>
      <c r="KNG130" s="273"/>
      <c r="KNH130" s="273"/>
      <c r="KNI130" s="273"/>
      <c r="KNJ130" s="273"/>
      <c r="KNK130" s="273"/>
      <c r="KNL130" s="273"/>
      <c r="KNM130" s="273"/>
      <c r="KNN130" s="273"/>
      <c r="KNO130" s="273"/>
      <c r="KNP130" s="273"/>
      <c r="KNQ130" s="273"/>
      <c r="KNR130" s="273"/>
      <c r="KNS130" s="273"/>
      <c r="KNT130" s="273"/>
      <c r="KNU130" s="273"/>
      <c r="KNV130" s="273"/>
      <c r="KNW130" s="273"/>
      <c r="KNX130" s="273"/>
      <c r="KNY130" s="273"/>
      <c r="KNZ130" s="273"/>
      <c r="KOA130" s="273"/>
      <c r="KOB130" s="273"/>
      <c r="KOC130" s="273"/>
      <c r="KOD130" s="273"/>
      <c r="KOE130" s="273"/>
      <c r="KOF130" s="273"/>
      <c r="KOG130" s="273"/>
      <c r="KOH130" s="273"/>
      <c r="KOI130" s="273"/>
      <c r="KOJ130" s="273"/>
      <c r="KOK130" s="273"/>
      <c r="KOL130" s="273"/>
      <c r="KOM130" s="273"/>
      <c r="KON130" s="273"/>
      <c r="KOO130" s="273"/>
      <c r="KOP130" s="273"/>
      <c r="KOQ130" s="273"/>
      <c r="KOR130" s="273"/>
      <c r="KOS130" s="273"/>
      <c r="KOT130" s="273"/>
      <c r="KOU130" s="273"/>
      <c r="KOV130" s="273"/>
      <c r="KOW130" s="273"/>
      <c r="KOX130" s="273"/>
      <c r="KOY130" s="273"/>
      <c r="KOZ130" s="273"/>
      <c r="KPA130" s="273"/>
      <c r="KPB130" s="273"/>
      <c r="KPC130" s="273"/>
      <c r="KPD130" s="273"/>
      <c r="KPE130" s="273"/>
      <c r="KPF130" s="273"/>
      <c r="KPG130" s="273"/>
      <c r="KPH130" s="273"/>
      <c r="KPI130" s="273"/>
      <c r="KPJ130" s="273"/>
      <c r="KPK130" s="273"/>
      <c r="KPL130" s="273"/>
      <c r="KPM130" s="273"/>
      <c r="KPN130" s="273"/>
      <c r="KPO130" s="273"/>
      <c r="KPP130" s="273"/>
      <c r="KPQ130" s="273"/>
      <c r="KPR130" s="273"/>
      <c r="KPS130" s="273"/>
      <c r="KPT130" s="273"/>
      <c r="KPU130" s="273"/>
      <c r="KPV130" s="273"/>
      <c r="KPW130" s="273"/>
      <c r="KPX130" s="273"/>
      <c r="KPY130" s="273"/>
      <c r="KPZ130" s="273"/>
      <c r="KQA130" s="273"/>
      <c r="KQB130" s="273"/>
      <c r="KQC130" s="273"/>
      <c r="KQD130" s="273"/>
      <c r="KQE130" s="273"/>
      <c r="KQF130" s="273"/>
      <c r="KQG130" s="273"/>
      <c r="KQH130" s="273"/>
      <c r="KQI130" s="273"/>
      <c r="KQJ130" s="273"/>
      <c r="KQK130" s="273"/>
      <c r="KQL130" s="273"/>
      <c r="KQM130" s="273"/>
      <c r="KQN130" s="273"/>
      <c r="KQO130" s="273"/>
      <c r="KQP130" s="273"/>
      <c r="KQQ130" s="273"/>
      <c r="KQR130" s="273"/>
      <c r="KQS130" s="273"/>
      <c r="KQT130" s="273"/>
      <c r="KQU130" s="273"/>
      <c r="KQV130" s="273"/>
      <c r="KQW130" s="273"/>
      <c r="KQX130" s="273"/>
      <c r="KQY130" s="273"/>
      <c r="KQZ130" s="273"/>
      <c r="KRA130" s="273"/>
      <c r="KRB130" s="273"/>
      <c r="KRC130" s="273"/>
      <c r="KRD130" s="273"/>
      <c r="KRE130" s="273"/>
      <c r="KRF130" s="273"/>
      <c r="KRG130" s="273"/>
      <c r="KRH130" s="273"/>
      <c r="KRI130" s="273"/>
      <c r="KRJ130" s="273"/>
      <c r="KRK130" s="273"/>
      <c r="KRL130" s="273"/>
      <c r="KRM130" s="273"/>
      <c r="KRN130" s="273"/>
      <c r="KRO130" s="273"/>
      <c r="KRP130" s="273"/>
      <c r="KRQ130" s="273"/>
      <c r="KRR130" s="273"/>
      <c r="KRS130" s="273"/>
      <c r="KRT130" s="273"/>
      <c r="KRU130" s="273"/>
      <c r="KRV130" s="273"/>
      <c r="KRW130" s="273"/>
      <c r="KRX130" s="273"/>
      <c r="KRY130" s="273"/>
      <c r="KRZ130" s="273"/>
      <c r="KSA130" s="273"/>
      <c r="KSB130" s="273"/>
      <c r="KSC130" s="273"/>
      <c r="KSD130" s="273"/>
      <c r="KSE130" s="273"/>
      <c r="KSF130" s="273"/>
      <c r="KSG130" s="273"/>
      <c r="KSH130" s="273"/>
      <c r="KSI130" s="273"/>
      <c r="KSJ130" s="273"/>
      <c r="KSK130" s="273"/>
      <c r="KSL130" s="273"/>
      <c r="KSM130" s="273"/>
      <c r="KSN130" s="273"/>
      <c r="KSO130" s="273"/>
      <c r="KSP130" s="273"/>
      <c r="KSQ130" s="273"/>
      <c r="KSR130" s="273"/>
      <c r="KSS130" s="273"/>
      <c r="KST130" s="273"/>
      <c r="KSU130" s="273"/>
      <c r="KSV130" s="273"/>
      <c r="KSW130" s="273"/>
      <c r="KSX130" s="273"/>
      <c r="KSY130" s="273"/>
      <c r="KSZ130" s="273"/>
      <c r="KTA130" s="273"/>
      <c r="KTB130" s="273"/>
      <c r="KTC130" s="273"/>
      <c r="KTD130" s="273"/>
      <c r="KTE130" s="273"/>
      <c r="KTF130" s="273"/>
      <c r="KTG130" s="273"/>
      <c r="KTH130" s="273"/>
      <c r="KTI130" s="273"/>
      <c r="KTJ130" s="273"/>
      <c r="KTK130" s="273"/>
      <c r="KTL130" s="273"/>
      <c r="KTM130" s="273"/>
      <c r="KTN130" s="273"/>
      <c r="KTO130" s="273"/>
      <c r="KTP130" s="273"/>
      <c r="KTQ130" s="273"/>
      <c r="KTR130" s="273"/>
      <c r="KTS130" s="273"/>
      <c r="KTT130" s="273"/>
      <c r="KTU130" s="273"/>
      <c r="KTV130" s="273"/>
      <c r="KTW130" s="273"/>
      <c r="KTX130" s="273"/>
      <c r="KTY130" s="273"/>
      <c r="KTZ130" s="273"/>
      <c r="KUA130" s="273"/>
      <c r="KUB130" s="273"/>
      <c r="KUC130" s="273"/>
      <c r="KUD130" s="273"/>
      <c r="KUE130" s="273"/>
      <c r="KUF130" s="273"/>
      <c r="KUG130" s="273"/>
      <c r="KUH130" s="273"/>
      <c r="KUI130" s="273"/>
      <c r="KUJ130" s="273"/>
      <c r="KUK130" s="273"/>
      <c r="KUL130" s="273"/>
      <c r="KUM130" s="273"/>
      <c r="KUN130" s="273"/>
      <c r="KUO130" s="273"/>
      <c r="KUP130" s="273"/>
      <c r="KUQ130" s="273"/>
      <c r="KUR130" s="273"/>
      <c r="KUS130" s="273"/>
      <c r="KUT130" s="273"/>
      <c r="KUU130" s="273"/>
      <c r="KUV130" s="273"/>
      <c r="KUW130" s="273"/>
      <c r="KUX130" s="273"/>
      <c r="KUY130" s="273"/>
      <c r="KUZ130" s="273"/>
      <c r="KVA130" s="273"/>
      <c r="KVB130" s="273"/>
      <c r="KVC130" s="273"/>
      <c r="KVD130" s="273"/>
      <c r="KVE130" s="273"/>
      <c r="KVF130" s="273"/>
      <c r="KVG130" s="273"/>
      <c r="KVH130" s="273"/>
      <c r="KVI130" s="273"/>
      <c r="KVJ130" s="273"/>
      <c r="KVK130" s="273"/>
      <c r="KVL130" s="273"/>
      <c r="KVM130" s="273"/>
      <c r="KVN130" s="273"/>
      <c r="KVO130" s="273"/>
      <c r="KVP130" s="273"/>
      <c r="KVQ130" s="273"/>
      <c r="KVR130" s="273"/>
      <c r="KVS130" s="273"/>
      <c r="KVT130" s="273"/>
      <c r="KVU130" s="273"/>
      <c r="KVV130" s="273"/>
      <c r="KVW130" s="273"/>
      <c r="KVX130" s="273"/>
      <c r="KVY130" s="273"/>
      <c r="KVZ130" s="273"/>
      <c r="KWA130" s="273"/>
      <c r="KWB130" s="273"/>
      <c r="KWC130" s="273"/>
      <c r="KWD130" s="273"/>
      <c r="KWE130" s="273"/>
      <c r="KWF130" s="273"/>
      <c r="KWG130" s="273"/>
      <c r="KWH130" s="273"/>
      <c r="KWI130" s="273"/>
      <c r="KWJ130" s="273"/>
      <c r="KWK130" s="273"/>
      <c r="KWL130" s="273"/>
      <c r="KWM130" s="273"/>
      <c r="KWN130" s="273"/>
      <c r="KWO130" s="273"/>
      <c r="KWP130" s="273"/>
      <c r="KWQ130" s="273"/>
      <c r="KWR130" s="273"/>
      <c r="KWS130" s="273"/>
      <c r="KWT130" s="273"/>
      <c r="KWU130" s="273"/>
      <c r="KWV130" s="273"/>
      <c r="KWW130" s="273"/>
      <c r="KWX130" s="273"/>
      <c r="KWY130" s="273"/>
      <c r="KWZ130" s="273"/>
      <c r="KXA130" s="273"/>
      <c r="KXB130" s="273"/>
      <c r="KXC130" s="273"/>
      <c r="KXD130" s="273"/>
      <c r="KXE130" s="273"/>
      <c r="KXF130" s="273"/>
      <c r="KXG130" s="273"/>
      <c r="KXH130" s="273"/>
      <c r="KXI130" s="273"/>
      <c r="KXJ130" s="273"/>
      <c r="KXK130" s="273"/>
      <c r="KXL130" s="273"/>
      <c r="KXM130" s="273"/>
      <c r="KXN130" s="273"/>
      <c r="KXO130" s="273"/>
      <c r="KXP130" s="273"/>
      <c r="KXQ130" s="273"/>
      <c r="KXR130" s="273"/>
      <c r="KXS130" s="273"/>
      <c r="KXT130" s="273"/>
      <c r="KXU130" s="273"/>
      <c r="KXV130" s="273"/>
      <c r="KXW130" s="273"/>
      <c r="KXX130" s="273"/>
      <c r="KXY130" s="273"/>
      <c r="KXZ130" s="273"/>
      <c r="KYA130" s="273"/>
      <c r="KYB130" s="273"/>
      <c r="KYC130" s="273"/>
      <c r="KYD130" s="273"/>
      <c r="KYE130" s="273"/>
      <c r="KYF130" s="273"/>
      <c r="KYG130" s="273"/>
      <c r="KYH130" s="273"/>
      <c r="KYI130" s="273"/>
      <c r="KYJ130" s="273"/>
      <c r="KYK130" s="273"/>
      <c r="KYL130" s="273"/>
      <c r="KYM130" s="273"/>
      <c r="KYN130" s="273"/>
      <c r="KYO130" s="273"/>
      <c r="KYP130" s="273"/>
      <c r="KYQ130" s="273"/>
      <c r="KYR130" s="273"/>
      <c r="KYS130" s="273"/>
      <c r="KYT130" s="273"/>
      <c r="KYU130" s="273"/>
      <c r="KYV130" s="273"/>
      <c r="KYW130" s="273"/>
      <c r="KYX130" s="273"/>
      <c r="KYY130" s="273"/>
      <c r="KYZ130" s="273"/>
      <c r="KZA130" s="273"/>
      <c r="KZB130" s="273"/>
      <c r="KZC130" s="273"/>
      <c r="KZD130" s="273"/>
      <c r="KZE130" s="273"/>
      <c r="KZF130" s="273"/>
      <c r="KZG130" s="273"/>
      <c r="KZH130" s="273"/>
      <c r="KZI130" s="273"/>
      <c r="KZJ130" s="273"/>
      <c r="KZK130" s="273"/>
      <c r="KZL130" s="273"/>
      <c r="KZM130" s="273"/>
      <c r="KZN130" s="273"/>
      <c r="KZO130" s="273"/>
      <c r="KZP130" s="273"/>
      <c r="KZQ130" s="273"/>
      <c r="KZR130" s="273"/>
      <c r="KZS130" s="273"/>
      <c r="KZT130" s="273"/>
      <c r="KZU130" s="273"/>
      <c r="KZV130" s="273"/>
      <c r="KZW130" s="273"/>
      <c r="KZX130" s="273"/>
      <c r="KZY130" s="273"/>
      <c r="KZZ130" s="273"/>
      <c r="LAA130" s="273"/>
      <c r="LAB130" s="273"/>
      <c r="LAC130" s="273"/>
      <c r="LAD130" s="273"/>
      <c r="LAE130" s="273"/>
      <c r="LAF130" s="273"/>
      <c r="LAG130" s="273"/>
      <c r="LAH130" s="273"/>
      <c r="LAI130" s="273"/>
      <c r="LAJ130" s="273"/>
      <c r="LAK130" s="273"/>
      <c r="LAL130" s="273"/>
      <c r="LAM130" s="273"/>
      <c r="LAN130" s="273"/>
      <c r="LAO130" s="273"/>
      <c r="LAP130" s="273"/>
      <c r="LAQ130" s="273"/>
      <c r="LAR130" s="273"/>
      <c r="LAS130" s="273"/>
      <c r="LAT130" s="273"/>
      <c r="LAU130" s="273"/>
      <c r="LAV130" s="273"/>
      <c r="LAW130" s="273"/>
      <c r="LAX130" s="273"/>
      <c r="LAY130" s="273"/>
      <c r="LAZ130" s="273"/>
      <c r="LBA130" s="273"/>
      <c r="LBB130" s="273"/>
      <c r="LBC130" s="273"/>
      <c r="LBD130" s="273"/>
      <c r="LBE130" s="273"/>
      <c r="LBF130" s="273"/>
      <c r="LBG130" s="273"/>
      <c r="LBH130" s="273"/>
      <c r="LBI130" s="273"/>
      <c r="LBJ130" s="273"/>
      <c r="LBK130" s="273"/>
      <c r="LBL130" s="273"/>
      <c r="LBM130" s="273"/>
      <c r="LBN130" s="273"/>
      <c r="LBO130" s="273"/>
      <c r="LBP130" s="273"/>
      <c r="LBQ130" s="273"/>
      <c r="LBR130" s="273"/>
      <c r="LBS130" s="273"/>
      <c r="LBT130" s="273"/>
      <c r="LBU130" s="273"/>
      <c r="LBV130" s="273"/>
      <c r="LBW130" s="273"/>
      <c r="LBX130" s="273"/>
      <c r="LBY130" s="273"/>
      <c r="LBZ130" s="273"/>
      <c r="LCA130" s="273"/>
      <c r="LCB130" s="273"/>
      <c r="LCC130" s="273"/>
      <c r="LCD130" s="273"/>
      <c r="LCE130" s="273"/>
      <c r="LCF130" s="273"/>
      <c r="LCG130" s="273"/>
      <c r="LCH130" s="273"/>
      <c r="LCI130" s="273"/>
      <c r="LCJ130" s="273"/>
      <c r="LCK130" s="273"/>
      <c r="LCL130" s="273"/>
      <c r="LCM130" s="273"/>
      <c r="LCN130" s="273"/>
      <c r="LCO130" s="273"/>
      <c r="LCP130" s="273"/>
      <c r="LCQ130" s="273"/>
      <c r="LCR130" s="273"/>
      <c r="LCS130" s="273"/>
      <c r="LCT130" s="273"/>
      <c r="LCU130" s="273"/>
      <c r="LCV130" s="273"/>
      <c r="LCW130" s="273"/>
      <c r="LCX130" s="273"/>
      <c r="LCY130" s="273"/>
      <c r="LCZ130" s="273"/>
      <c r="LDA130" s="273"/>
      <c r="LDB130" s="273"/>
      <c r="LDC130" s="273"/>
      <c r="LDD130" s="273"/>
      <c r="LDE130" s="273"/>
      <c r="LDF130" s="273"/>
      <c r="LDG130" s="273"/>
      <c r="LDH130" s="273"/>
      <c r="LDI130" s="273"/>
      <c r="LDJ130" s="273"/>
      <c r="LDK130" s="273"/>
      <c r="LDL130" s="273"/>
      <c r="LDM130" s="273"/>
      <c r="LDN130" s="273"/>
      <c r="LDO130" s="273"/>
      <c r="LDP130" s="273"/>
      <c r="LDQ130" s="273"/>
      <c r="LDR130" s="273"/>
      <c r="LDS130" s="273"/>
      <c r="LDT130" s="273"/>
      <c r="LDU130" s="273"/>
      <c r="LDV130" s="273"/>
      <c r="LDW130" s="273"/>
      <c r="LDX130" s="273"/>
      <c r="LDY130" s="273"/>
      <c r="LDZ130" s="273"/>
      <c r="LEA130" s="273"/>
      <c r="LEB130" s="273"/>
      <c r="LEC130" s="273"/>
      <c r="LED130" s="273"/>
      <c r="LEE130" s="273"/>
      <c r="LEF130" s="273"/>
      <c r="LEG130" s="273"/>
      <c r="LEH130" s="273"/>
      <c r="LEI130" s="273"/>
      <c r="LEJ130" s="273"/>
      <c r="LEK130" s="273"/>
      <c r="LEL130" s="273"/>
      <c r="LEM130" s="273"/>
      <c r="LEN130" s="273"/>
      <c r="LEO130" s="273"/>
      <c r="LEP130" s="273"/>
      <c r="LEQ130" s="273"/>
      <c r="LER130" s="273"/>
      <c r="LES130" s="273"/>
      <c r="LET130" s="273"/>
      <c r="LEU130" s="273"/>
      <c r="LEV130" s="273"/>
      <c r="LEW130" s="273"/>
      <c r="LEX130" s="273"/>
      <c r="LEY130" s="273"/>
      <c r="LEZ130" s="273"/>
      <c r="LFA130" s="273"/>
      <c r="LFB130" s="273"/>
      <c r="LFC130" s="273"/>
      <c r="LFD130" s="273"/>
      <c r="LFE130" s="273"/>
      <c r="LFF130" s="273"/>
      <c r="LFG130" s="273"/>
      <c r="LFH130" s="273"/>
      <c r="LFI130" s="273"/>
      <c r="LFJ130" s="273"/>
      <c r="LFK130" s="273"/>
      <c r="LFL130" s="273"/>
      <c r="LFM130" s="273"/>
      <c r="LFN130" s="273"/>
      <c r="LFO130" s="273"/>
      <c r="LFP130" s="273"/>
      <c r="LFQ130" s="273"/>
      <c r="LFR130" s="273"/>
      <c r="LFS130" s="273"/>
      <c r="LFT130" s="273"/>
      <c r="LFU130" s="273"/>
      <c r="LFV130" s="273"/>
      <c r="LFW130" s="273"/>
      <c r="LFX130" s="273"/>
      <c r="LFY130" s="273"/>
      <c r="LFZ130" s="273"/>
      <c r="LGA130" s="273"/>
      <c r="LGB130" s="273"/>
      <c r="LGC130" s="273"/>
      <c r="LGD130" s="273"/>
      <c r="LGE130" s="273"/>
      <c r="LGF130" s="273"/>
      <c r="LGG130" s="273"/>
      <c r="LGH130" s="273"/>
      <c r="LGI130" s="273"/>
      <c r="LGJ130" s="273"/>
      <c r="LGK130" s="273"/>
      <c r="LGL130" s="273"/>
      <c r="LGM130" s="273"/>
      <c r="LGN130" s="273"/>
      <c r="LGO130" s="273"/>
      <c r="LGP130" s="273"/>
      <c r="LGQ130" s="273"/>
      <c r="LGR130" s="273"/>
      <c r="LGS130" s="273"/>
      <c r="LGT130" s="273"/>
      <c r="LGU130" s="273"/>
      <c r="LGV130" s="273"/>
      <c r="LGW130" s="273"/>
      <c r="LGX130" s="273"/>
      <c r="LGY130" s="273"/>
      <c r="LGZ130" s="273"/>
      <c r="LHA130" s="273"/>
      <c r="LHB130" s="273"/>
      <c r="LHC130" s="273"/>
      <c r="LHD130" s="273"/>
      <c r="LHE130" s="273"/>
      <c r="LHF130" s="273"/>
      <c r="LHG130" s="273"/>
      <c r="LHH130" s="273"/>
      <c r="LHI130" s="273"/>
      <c r="LHJ130" s="273"/>
      <c r="LHK130" s="273"/>
      <c r="LHL130" s="273"/>
      <c r="LHM130" s="273"/>
      <c r="LHN130" s="273"/>
      <c r="LHO130" s="273"/>
      <c r="LHP130" s="273"/>
      <c r="LHQ130" s="273"/>
      <c r="LHR130" s="273"/>
      <c r="LHS130" s="273"/>
      <c r="LHT130" s="273"/>
      <c r="LHU130" s="273"/>
      <c r="LHV130" s="273"/>
      <c r="LHW130" s="273"/>
      <c r="LHX130" s="273"/>
      <c r="LHY130" s="273"/>
      <c r="LHZ130" s="273"/>
      <c r="LIA130" s="273"/>
      <c r="LIB130" s="273"/>
      <c r="LIC130" s="273"/>
      <c r="LID130" s="273"/>
      <c r="LIE130" s="273"/>
      <c r="LIF130" s="273"/>
      <c r="LIG130" s="273"/>
      <c r="LIH130" s="273"/>
      <c r="LII130" s="273"/>
      <c r="LIJ130" s="273"/>
      <c r="LIK130" s="273"/>
      <c r="LIL130" s="273"/>
      <c r="LIM130" s="273"/>
      <c r="LIN130" s="273"/>
      <c r="LIO130" s="273"/>
      <c r="LIP130" s="273"/>
      <c r="LIQ130" s="273"/>
      <c r="LIR130" s="273"/>
      <c r="LIS130" s="273"/>
      <c r="LIT130" s="273"/>
      <c r="LIU130" s="273"/>
      <c r="LIV130" s="273"/>
      <c r="LIW130" s="273"/>
      <c r="LIX130" s="273"/>
      <c r="LIY130" s="273"/>
      <c r="LIZ130" s="273"/>
      <c r="LJA130" s="273"/>
      <c r="LJB130" s="273"/>
      <c r="LJC130" s="273"/>
      <c r="LJD130" s="273"/>
      <c r="LJE130" s="273"/>
      <c r="LJF130" s="273"/>
      <c r="LJG130" s="273"/>
      <c r="LJH130" s="273"/>
      <c r="LJI130" s="273"/>
      <c r="LJJ130" s="273"/>
      <c r="LJK130" s="273"/>
      <c r="LJL130" s="273"/>
      <c r="LJM130" s="273"/>
      <c r="LJN130" s="273"/>
      <c r="LJO130" s="273"/>
      <c r="LJP130" s="273"/>
      <c r="LJQ130" s="273"/>
      <c r="LJR130" s="273"/>
      <c r="LJS130" s="273"/>
      <c r="LJT130" s="273"/>
      <c r="LJU130" s="273"/>
      <c r="LJV130" s="273"/>
      <c r="LJW130" s="273"/>
      <c r="LJX130" s="273"/>
      <c r="LJY130" s="273"/>
      <c r="LJZ130" s="273"/>
      <c r="LKA130" s="273"/>
      <c r="LKB130" s="273"/>
      <c r="LKC130" s="273"/>
      <c r="LKD130" s="273"/>
      <c r="LKE130" s="273"/>
      <c r="LKF130" s="273"/>
      <c r="LKG130" s="273"/>
      <c r="LKH130" s="273"/>
      <c r="LKI130" s="273"/>
      <c r="LKJ130" s="273"/>
      <c r="LKK130" s="273"/>
      <c r="LKL130" s="273"/>
      <c r="LKM130" s="273"/>
      <c r="LKN130" s="273"/>
      <c r="LKO130" s="273"/>
      <c r="LKP130" s="273"/>
      <c r="LKQ130" s="273"/>
      <c r="LKR130" s="273"/>
      <c r="LKS130" s="273"/>
      <c r="LKT130" s="273"/>
      <c r="LKU130" s="273"/>
      <c r="LKV130" s="273"/>
      <c r="LKW130" s="273"/>
      <c r="LKX130" s="273"/>
      <c r="LKY130" s="273"/>
      <c r="LKZ130" s="273"/>
      <c r="LLA130" s="273"/>
      <c r="LLB130" s="273"/>
      <c r="LLC130" s="273"/>
      <c r="LLD130" s="273"/>
      <c r="LLE130" s="273"/>
      <c r="LLF130" s="273"/>
      <c r="LLG130" s="273"/>
      <c r="LLH130" s="273"/>
      <c r="LLI130" s="273"/>
      <c r="LLJ130" s="273"/>
      <c r="LLK130" s="273"/>
      <c r="LLL130" s="273"/>
      <c r="LLM130" s="273"/>
      <c r="LLN130" s="273"/>
      <c r="LLO130" s="273"/>
      <c r="LLP130" s="273"/>
      <c r="LLQ130" s="273"/>
      <c r="LLR130" s="273"/>
      <c r="LLS130" s="273"/>
      <c r="LLT130" s="273"/>
      <c r="LLU130" s="273"/>
      <c r="LLV130" s="273"/>
      <c r="LLW130" s="273"/>
      <c r="LLX130" s="273"/>
      <c r="LLY130" s="273"/>
      <c r="LLZ130" s="273"/>
      <c r="LMA130" s="273"/>
      <c r="LMB130" s="273"/>
      <c r="LMC130" s="273"/>
      <c r="LMD130" s="273"/>
      <c r="LME130" s="273"/>
      <c r="LMF130" s="273"/>
      <c r="LMG130" s="273"/>
      <c r="LMH130" s="273"/>
      <c r="LMI130" s="273"/>
      <c r="LMJ130" s="273"/>
      <c r="LMK130" s="273"/>
      <c r="LML130" s="273"/>
      <c r="LMM130" s="273"/>
      <c r="LMN130" s="273"/>
      <c r="LMO130" s="273"/>
      <c r="LMP130" s="273"/>
      <c r="LMQ130" s="273"/>
      <c r="LMR130" s="273"/>
      <c r="LMS130" s="273"/>
      <c r="LMT130" s="273"/>
      <c r="LMU130" s="273"/>
      <c r="LMV130" s="273"/>
      <c r="LMW130" s="273"/>
      <c r="LMX130" s="273"/>
      <c r="LMY130" s="273"/>
      <c r="LMZ130" s="273"/>
      <c r="LNA130" s="273"/>
      <c r="LNB130" s="273"/>
      <c r="LNC130" s="273"/>
      <c r="LND130" s="273"/>
      <c r="LNE130" s="273"/>
      <c r="LNF130" s="273"/>
      <c r="LNG130" s="273"/>
      <c r="LNH130" s="273"/>
      <c r="LNI130" s="273"/>
      <c r="LNJ130" s="273"/>
      <c r="LNK130" s="273"/>
      <c r="LNL130" s="273"/>
      <c r="LNM130" s="273"/>
      <c r="LNN130" s="273"/>
      <c r="LNO130" s="273"/>
      <c r="LNP130" s="273"/>
      <c r="LNQ130" s="273"/>
      <c r="LNR130" s="273"/>
      <c r="LNS130" s="273"/>
      <c r="LNT130" s="273"/>
      <c r="LNU130" s="273"/>
      <c r="LNV130" s="273"/>
      <c r="LNW130" s="273"/>
      <c r="LNX130" s="273"/>
      <c r="LNY130" s="273"/>
      <c r="LNZ130" s="273"/>
      <c r="LOA130" s="273"/>
      <c r="LOB130" s="273"/>
      <c r="LOC130" s="273"/>
      <c r="LOD130" s="273"/>
      <c r="LOE130" s="273"/>
      <c r="LOF130" s="273"/>
      <c r="LOG130" s="273"/>
      <c r="LOH130" s="273"/>
      <c r="LOI130" s="273"/>
      <c r="LOJ130" s="273"/>
      <c r="LOK130" s="273"/>
      <c r="LOL130" s="273"/>
      <c r="LOM130" s="273"/>
      <c r="LON130" s="273"/>
      <c r="LOO130" s="273"/>
      <c r="LOP130" s="273"/>
      <c r="LOQ130" s="273"/>
      <c r="LOR130" s="273"/>
      <c r="LOS130" s="273"/>
      <c r="LOT130" s="273"/>
      <c r="LOU130" s="273"/>
      <c r="LOV130" s="273"/>
      <c r="LOW130" s="273"/>
      <c r="LOX130" s="273"/>
      <c r="LOY130" s="273"/>
      <c r="LOZ130" s="273"/>
      <c r="LPA130" s="273"/>
      <c r="LPB130" s="273"/>
      <c r="LPC130" s="273"/>
      <c r="LPD130" s="273"/>
      <c r="LPE130" s="273"/>
      <c r="LPF130" s="273"/>
      <c r="LPG130" s="273"/>
      <c r="LPH130" s="273"/>
      <c r="LPI130" s="273"/>
      <c r="LPJ130" s="273"/>
      <c r="LPK130" s="273"/>
      <c r="LPL130" s="273"/>
      <c r="LPM130" s="273"/>
      <c r="LPN130" s="273"/>
      <c r="LPO130" s="273"/>
      <c r="LPP130" s="273"/>
      <c r="LPQ130" s="273"/>
      <c r="LPR130" s="273"/>
      <c r="LPS130" s="273"/>
      <c r="LPT130" s="273"/>
      <c r="LPU130" s="273"/>
      <c r="LPV130" s="273"/>
      <c r="LPW130" s="273"/>
      <c r="LPX130" s="273"/>
      <c r="LPY130" s="273"/>
      <c r="LPZ130" s="273"/>
      <c r="LQA130" s="273"/>
      <c r="LQB130" s="273"/>
      <c r="LQC130" s="273"/>
      <c r="LQD130" s="273"/>
      <c r="LQE130" s="273"/>
      <c r="LQF130" s="273"/>
      <c r="LQG130" s="273"/>
      <c r="LQH130" s="273"/>
      <c r="LQI130" s="273"/>
      <c r="LQJ130" s="273"/>
      <c r="LQK130" s="273"/>
      <c r="LQL130" s="273"/>
      <c r="LQM130" s="273"/>
      <c r="LQN130" s="273"/>
      <c r="LQO130" s="273"/>
      <c r="LQP130" s="273"/>
      <c r="LQQ130" s="273"/>
      <c r="LQR130" s="273"/>
      <c r="LQS130" s="273"/>
      <c r="LQT130" s="273"/>
      <c r="LQU130" s="273"/>
      <c r="LQV130" s="273"/>
      <c r="LQW130" s="273"/>
      <c r="LQX130" s="273"/>
      <c r="LQY130" s="273"/>
      <c r="LQZ130" s="273"/>
      <c r="LRA130" s="273"/>
      <c r="LRB130" s="273"/>
      <c r="LRC130" s="273"/>
      <c r="LRD130" s="273"/>
      <c r="LRE130" s="273"/>
      <c r="LRF130" s="273"/>
      <c r="LRG130" s="273"/>
      <c r="LRH130" s="273"/>
      <c r="LRI130" s="273"/>
      <c r="LRJ130" s="273"/>
      <c r="LRK130" s="273"/>
      <c r="LRL130" s="273"/>
      <c r="LRM130" s="273"/>
      <c r="LRN130" s="273"/>
      <c r="LRO130" s="273"/>
      <c r="LRP130" s="273"/>
      <c r="LRQ130" s="273"/>
      <c r="LRR130" s="273"/>
      <c r="LRS130" s="273"/>
      <c r="LRT130" s="273"/>
      <c r="LRU130" s="273"/>
      <c r="LRV130" s="273"/>
      <c r="LRW130" s="273"/>
      <c r="LRX130" s="273"/>
      <c r="LRY130" s="273"/>
      <c r="LRZ130" s="273"/>
      <c r="LSA130" s="273"/>
      <c r="LSB130" s="273"/>
      <c r="LSC130" s="273"/>
      <c r="LSD130" s="273"/>
      <c r="LSE130" s="273"/>
      <c r="LSF130" s="273"/>
      <c r="LSG130" s="273"/>
      <c r="LSH130" s="273"/>
      <c r="LSI130" s="273"/>
      <c r="LSJ130" s="273"/>
      <c r="LSK130" s="273"/>
      <c r="LSL130" s="273"/>
      <c r="LSM130" s="273"/>
      <c r="LSN130" s="273"/>
      <c r="LSO130" s="273"/>
      <c r="LSP130" s="273"/>
      <c r="LSQ130" s="273"/>
      <c r="LSR130" s="273"/>
      <c r="LSS130" s="273"/>
      <c r="LST130" s="273"/>
      <c r="LSU130" s="273"/>
      <c r="LSV130" s="273"/>
      <c r="LSW130" s="273"/>
      <c r="LSX130" s="273"/>
      <c r="LSY130" s="273"/>
      <c r="LSZ130" s="273"/>
      <c r="LTA130" s="273"/>
      <c r="LTB130" s="273"/>
      <c r="LTC130" s="273"/>
      <c r="LTD130" s="273"/>
      <c r="LTE130" s="273"/>
      <c r="LTF130" s="273"/>
      <c r="LTG130" s="273"/>
      <c r="LTH130" s="273"/>
      <c r="LTI130" s="273"/>
      <c r="LTJ130" s="273"/>
      <c r="LTK130" s="273"/>
      <c r="LTL130" s="273"/>
      <c r="LTM130" s="273"/>
      <c r="LTN130" s="273"/>
      <c r="LTO130" s="273"/>
      <c r="LTP130" s="273"/>
      <c r="LTQ130" s="273"/>
      <c r="LTR130" s="273"/>
      <c r="LTS130" s="273"/>
      <c r="LTT130" s="273"/>
      <c r="LTU130" s="273"/>
      <c r="LTV130" s="273"/>
      <c r="LTW130" s="273"/>
      <c r="LTX130" s="273"/>
      <c r="LTY130" s="273"/>
      <c r="LTZ130" s="273"/>
      <c r="LUA130" s="273"/>
      <c r="LUB130" s="273"/>
      <c r="LUC130" s="273"/>
      <c r="LUD130" s="273"/>
      <c r="LUE130" s="273"/>
      <c r="LUF130" s="273"/>
      <c r="LUG130" s="273"/>
      <c r="LUH130" s="273"/>
      <c r="LUI130" s="273"/>
      <c r="LUJ130" s="273"/>
      <c r="LUK130" s="273"/>
      <c r="LUL130" s="273"/>
      <c r="LUM130" s="273"/>
      <c r="LUN130" s="273"/>
      <c r="LUO130" s="273"/>
      <c r="LUP130" s="273"/>
      <c r="LUQ130" s="273"/>
      <c r="LUR130" s="273"/>
      <c r="LUS130" s="273"/>
      <c r="LUT130" s="273"/>
      <c r="LUU130" s="273"/>
      <c r="LUV130" s="273"/>
      <c r="LUW130" s="273"/>
      <c r="LUX130" s="273"/>
      <c r="LUY130" s="273"/>
      <c r="LUZ130" s="273"/>
      <c r="LVA130" s="273"/>
      <c r="LVB130" s="273"/>
      <c r="LVC130" s="273"/>
      <c r="LVD130" s="273"/>
      <c r="LVE130" s="273"/>
      <c r="LVF130" s="273"/>
      <c r="LVG130" s="273"/>
      <c r="LVH130" s="273"/>
      <c r="LVI130" s="273"/>
      <c r="LVJ130" s="273"/>
      <c r="LVK130" s="273"/>
      <c r="LVL130" s="273"/>
      <c r="LVM130" s="273"/>
      <c r="LVN130" s="273"/>
      <c r="LVO130" s="273"/>
      <c r="LVP130" s="273"/>
      <c r="LVQ130" s="273"/>
      <c r="LVR130" s="273"/>
      <c r="LVS130" s="273"/>
      <c r="LVT130" s="273"/>
      <c r="LVU130" s="273"/>
      <c r="LVV130" s="273"/>
      <c r="LVW130" s="273"/>
      <c r="LVX130" s="273"/>
      <c r="LVY130" s="273"/>
      <c r="LVZ130" s="273"/>
      <c r="LWA130" s="273"/>
      <c r="LWB130" s="273"/>
      <c r="LWC130" s="273"/>
      <c r="LWD130" s="273"/>
      <c r="LWE130" s="273"/>
      <c r="LWF130" s="273"/>
      <c r="LWG130" s="273"/>
      <c r="LWH130" s="273"/>
      <c r="LWI130" s="273"/>
      <c r="LWJ130" s="273"/>
      <c r="LWK130" s="273"/>
      <c r="LWL130" s="273"/>
      <c r="LWM130" s="273"/>
      <c r="LWN130" s="273"/>
      <c r="LWO130" s="273"/>
      <c r="LWP130" s="273"/>
      <c r="LWQ130" s="273"/>
      <c r="LWR130" s="273"/>
      <c r="LWS130" s="273"/>
      <c r="LWT130" s="273"/>
      <c r="LWU130" s="273"/>
      <c r="LWV130" s="273"/>
      <c r="LWW130" s="273"/>
      <c r="LWX130" s="273"/>
      <c r="LWY130" s="273"/>
      <c r="LWZ130" s="273"/>
      <c r="LXA130" s="273"/>
      <c r="LXB130" s="273"/>
      <c r="LXC130" s="273"/>
      <c r="LXD130" s="273"/>
      <c r="LXE130" s="273"/>
      <c r="LXF130" s="273"/>
      <c r="LXG130" s="273"/>
      <c r="LXH130" s="273"/>
      <c r="LXI130" s="273"/>
      <c r="LXJ130" s="273"/>
      <c r="LXK130" s="273"/>
      <c r="LXL130" s="273"/>
      <c r="LXM130" s="273"/>
      <c r="LXN130" s="273"/>
      <c r="LXO130" s="273"/>
      <c r="LXP130" s="273"/>
      <c r="LXQ130" s="273"/>
      <c r="LXR130" s="273"/>
      <c r="LXS130" s="273"/>
      <c r="LXT130" s="273"/>
      <c r="LXU130" s="273"/>
      <c r="LXV130" s="273"/>
      <c r="LXW130" s="273"/>
      <c r="LXX130" s="273"/>
      <c r="LXY130" s="273"/>
      <c r="LXZ130" s="273"/>
      <c r="LYA130" s="273"/>
      <c r="LYB130" s="273"/>
      <c r="LYC130" s="273"/>
      <c r="LYD130" s="273"/>
      <c r="LYE130" s="273"/>
      <c r="LYF130" s="273"/>
      <c r="LYG130" s="273"/>
      <c r="LYH130" s="273"/>
      <c r="LYI130" s="273"/>
      <c r="LYJ130" s="273"/>
      <c r="LYK130" s="273"/>
      <c r="LYL130" s="273"/>
      <c r="LYM130" s="273"/>
      <c r="LYN130" s="273"/>
      <c r="LYO130" s="273"/>
      <c r="LYP130" s="273"/>
      <c r="LYQ130" s="273"/>
      <c r="LYR130" s="273"/>
      <c r="LYS130" s="273"/>
      <c r="LYT130" s="273"/>
      <c r="LYU130" s="273"/>
      <c r="LYV130" s="273"/>
      <c r="LYW130" s="273"/>
      <c r="LYX130" s="273"/>
      <c r="LYY130" s="273"/>
      <c r="LYZ130" s="273"/>
      <c r="LZA130" s="273"/>
      <c r="LZB130" s="273"/>
      <c r="LZC130" s="273"/>
      <c r="LZD130" s="273"/>
      <c r="LZE130" s="273"/>
      <c r="LZF130" s="273"/>
      <c r="LZG130" s="273"/>
      <c r="LZH130" s="273"/>
      <c r="LZI130" s="273"/>
      <c r="LZJ130" s="273"/>
      <c r="LZK130" s="273"/>
      <c r="LZL130" s="273"/>
      <c r="LZM130" s="273"/>
      <c r="LZN130" s="273"/>
      <c r="LZO130" s="273"/>
      <c r="LZP130" s="273"/>
      <c r="LZQ130" s="273"/>
      <c r="LZR130" s="273"/>
      <c r="LZS130" s="273"/>
      <c r="LZT130" s="273"/>
      <c r="LZU130" s="273"/>
      <c r="LZV130" s="273"/>
      <c r="LZW130" s="273"/>
      <c r="LZX130" s="273"/>
      <c r="LZY130" s="273"/>
      <c r="LZZ130" s="273"/>
      <c r="MAA130" s="273"/>
      <c r="MAB130" s="273"/>
      <c r="MAC130" s="273"/>
      <c r="MAD130" s="273"/>
      <c r="MAE130" s="273"/>
      <c r="MAF130" s="273"/>
      <c r="MAG130" s="273"/>
      <c r="MAH130" s="273"/>
      <c r="MAI130" s="273"/>
      <c r="MAJ130" s="273"/>
      <c r="MAK130" s="273"/>
      <c r="MAL130" s="273"/>
      <c r="MAM130" s="273"/>
      <c r="MAN130" s="273"/>
      <c r="MAO130" s="273"/>
      <c r="MAP130" s="273"/>
      <c r="MAQ130" s="273"/>
      <c r="MAR130" s="273"/>
      <c r="MAS130" s="273"/>
      <c r="MAT130" s="273"/>
      <c r="MAU130" s="273"/>
      <c r="MAV130" s="273"/>
      <c r="MAW130" s="273"/>
      <c r="MAX130" s="273"/>
      <c r="MAY130" s="273"/>
      <c r="MAZ130" s="273"/>
      <c r="MBA130" s="273"/>
      <c r="MBB130" s="273"/>
      <c r="MBC130" s="273"/>
      <c r="MBD130" s="273"/>
      <c r="MBE130" s="273"/>
      <c r="MBF130" s="273"/>
      <c r="MBG130" s="273"/>
      <c r="MBH130" s="273"/>
      <c r="MBI130" s="273"/>
      <c r="MBJ130" s="273"/>
      <c r="MBK130" s="273"/>
      <c r="MBL130" s="273"/>
      <c r="MBM130" s="273"/>
      <c r="MBN130" s="273"/>
      <c r="MBO130" s="273"/>
      <c r="MBP130" s="273"/>
      <c r="MBQ130" s="273"/>
      <c r="MBR130" s="273"/>
      <c r="MBS130" s="273"/>
      <c r="MBT130" s="273"/>
      <c r="MBU130" s="273"/>
      <c r="MBV130" s="273"/>
      <c r="MBW130" s="273"/>
      <c r="MBX130" s="273"/>
      <c r="MBY130" s="273"/>
      <c r="MBZ130" s="273"/>
      <c r="MCA130" s="273"/>
      <c r="MCB130" s="273"/>
      <c r="MCC130" s="273"/>
      <c r="MCD130" s="273"/>
      <c r="MCE130" s="273"/>
      <c r="MCF130" s="273"/>
      <c r="MCG130" s="273"/>
      <c r="MCH130" s="273"/>
      <c r="MCI130" s="273"/>
      <c r="MCJ130" s="273"/>
      <c r="MCK130" s="273"/>
      <c r="MCL130" s="273"/>
      <c r="MCM130" s="273"/>
      <c r="MCN130" s="273"/>
      <c r="MCO130" s="273"/>
      <c r="MCP130" s="273"/>
      <c r="MCQ130" s="273"/>
      <c r="MCR130" s="273"/>
      <c r="MCS130" s="273"/>
      <c r="MCT130" s="273"/>
      <c r="MCU130" s="273"/>
      <c r="MCV130" s="273"/>
      <c r="MCW130" s="273"/>
      <c r="MCX130" s="273"/>
      <c r="MCY130" s="273"/>
      <c r="MCZ130" s="273"/>
      <c r="MDA130" s="273"/>
      <c r="MDB130" s="273"/>
      <c r="MDC130" s="273"/>
      <c r="MDD130" s="273"/>
      <c r="MDE130" s="273"/>
      <c r="MDF130" s="273"/>
      <c r="MDG130" s="273"/>
      <c r="MDH130" s="273"/>
      <c r="MDI130" s="273"/>
      <c r="MDJ130" s="273"/>
      <c r="MDK130" s="273"/>
      <c r="MDL130" s="273"/>
      <c r="MDM130" s="273"/>
      <c r="MDN130" s="273"/>
      <c r="MDO130" s="273"/>
      <c r="MDP130" s="273"/>
      <c r="MDQ130" s="273"/>
      <c r="MDR130" s="273"/>
      <c r="MDS130" s="273"/>
      <c r="MDT130" s="273"/>
      <c r="MDU130" s="273"/>
      <c r="MDV130" s="273"/>
      <c r="MDW130" s="273"/>
      <c r="MDX130" s="273"/>
      <c r="MDY130" s="273"/>
      <c r="MDZ130" s="273"/>
      <c r="MEA130" s="273"/>
      <c r="MEB130" s="273"/>
      <c r="MEC130" s="273"/>
      <c r="MED130" s="273"/>
      <c r="MEE130" s="273"/>
      <c r="MEF130" s="273"/>
      <c r="MEG130" s="273"/>
      <c r="MEH130" s="273"/>
      <c r="MEI130" s="273"/>
      <c r="MEJ130" s="273"/>
      <c r="MEK130" s="273"/>
      <c r="MEL130" s="273"/>
      <c r="MEM130" s="273"/>
      <c r="MEN130" s="273"/>
      <c r="MEO130" s="273"/>
      <c r="MEP130" s="273"/>
      <c r="MEQ130" s="273"/>
      <c r="MER130" s="273"/>
      <c r="MES130" s="273"/>
      <c r="MET130" s="273"/>
      <c r="MEU130" s="273"/>
      <c r="MEV130" s="273"/>
      <c r="MEW130" s="273"/>
      <c r="MEX130" s="273"/>
      <c r="MEY130" s="273"/>
      <c r="MEZ130" s="273"/>
      <c r="MFA130" s="273"/>
      <c r="MFB130" s="273"/>
      <c r="MFC130" s="273"/>
      <c r="MFD130" s="273"/>
      <c r="MFE130" s="273"/>
      <c r="MFF130" s="273"/>
      <c r="MFG130" s="273"/>
      <c r="MFH130" s="273"/>
      <c r="MFI130" s="273"/>
      <c r="MFJ130" s="273"/>
      <c r="MFK130" s="273"/>
      <c r="MFL130" s="273"/>
      <c r="MFM130" s="273"/>
      <c r="MFN130" s="273"/>
      <c r="MFO130" s="273"/>
      <c r="MFP130" s="273"/>
      <c r="MFQ130" s="273"/>
      <c r="MFR130" s="273"/>
      <c r="MFS130" s="273"/>
      <c r="MFT130" s="273"/>
      <c r="MFU130" s="273"/>
      <c r="MFV130" s="273"/>
      <c r="MFW130" s="273"/>
      <c r="MFX130" s="273"/>
      <c r="MFY130" s="273"/>
      <c r="MFZ130" s="273"/>
      <c r="MGA130" s="273"/>
      <c r="MGB130" s="273"/>
      <c r="MGC130" s="273"/>
      <c r="MGD130" s="273"/>
      <c r="MGE130" s="273"/>
      <c r="MGF130" s="273"/>
      <c r="MGG130" s="273"/>
      <c r="MGH130" s="273"/>
      <c r="MGI130" s="273"/>
      <c r="MGJ130" s="273"/>
      <c r="MGK130" s="273"/>
      <c r="MGL130" s="273"/>
      <c r="MGM130" s="273"/>
      <c r="MGN130" s="273"/>
      <c r="MGO130" s="273"/>
      <c r="MGP130" s="273"/>
      <c r="MGQ130" s="273"/>
      <c r="MGR130" s="273"/>
      <c r="MGS130" s="273"/>
      <c r="MGT130" s="273"/>
      <c r="MGU130" s="273"/>
      <c r="MGV130" s="273"/>
      <c r="MGW130" s="273"/>
      <c r="MGX130" s="273"/>
      <c r="MGY130" s="273"/>
      <c r="MGZ130" s="273"/>
      <c r="MHA130" s="273"/>
      <c r="MHB130" s="273"/>
      <c r="MHC130" s="273"/>
      <c r="MHD130" s="273"/>
      <c r="MHE130" s="273"/>
      <c r="MHF130" s="273"/>
      <c r="MHG130" s="273"/>
      <c r="MHH130" s="273"/>
      <c r="MHI130" s="273"/>
      <c r="MHJ130" s="273"/>
      <c r="MHK130" s="273"/>
      <c r="MHL130" s="273"/>
      <c r="MHM130" s="273"/>
      <c r="MHN130" s="273"/>
      <c r="MHO130" s="273"/>
      <c r="MHP130" s="273"/>
      <c r="MHQ130" s="273"/>
      <c r="MHR130" s="273"/>
      <c r="MHS130" s="273"/>
      <c r="MHT130" s="273"/>
      <c r="MHU130" s="273"/>
      <c r="MHV130" s="273"/>
      <c r="MHW130" s="273"/>
      <c r="MHX130" s="273"/>
      <c r="MHY130" s="273"/>
      <c r="MHZ130" s="273"/>
      <c r="MIA130" s="273"/>
      <c r="MIB130" s="273"/>
      <c r="MIC130" s="273"/>
      <c r="MID130" s="273"/>
      <c r="MIE130" s="273"/>
      <c r="MIF130" s="273"/>
      <c r="MIG130" s="273"/>
      <c r="MIH130" s="273"/>
      <c r="MII130" s="273"/>
      <c r="MIJ130" s="273"/>
      <c r="MIK130" s="273"/>
      <c r="MIL130" s="273"/>
      <c r="MIM130" s="273"/>
      <c r="MIN130" s="273"/>
      <c r="MIO130" s="273"/>
      <c r="MIP130" s="273"/>
      <c r="MIQ130" s="273"/>
      <c r="MIR130" s="273"/>
      <c r="MIS130" s="273"/>
      <c r="MIT130" s="273"/>
      <c r="MIU130" s="273"/>
      <c r="MIV130" s="273"/>
      <c r="MIW130" s="273"/>
      <c r="MIX130" s="273"/>
      <c r="MIY130" s="273"/>
      <c r="MIZ130" s="273"/>
      <c r="MJA130" s="273"/>
      <c r="MJB130" s="273"/>
      <c r="MJC130" s="273"/>
      <c r="MJD130" s="273"/>
      <c r="MJE130" s="273"/>
      <c r="MJF130" s="273"/>
      <c r="MJG130" s="273"/>
      <c r="MJH130" s="273"/>
      <c r="MJI130" s="273"/>
      <c r="MJJ130" s="273"/>
      <c r="MJK130" s="273"/>
      <c r="MJL130" s="273"/>
      <c r="MJM130" s="273"/>
      <c r="MJN130" s="273"/>
      <c r="MJO130" s="273"/>
      <c r="MJP130" s="273"/>
      <c r="MJQ130" s="273"/>
      <c r="MJR130" s="273"/>
      <c r="MJS130" s="273"/>
      <c r="MJT130" s="273"/>
      <c r="MJU130" s="273"/>
      <c r="MJV130" s="273"/>
      <c r="MJW130" s="273"/>
      <c r="MJX130" s="273"/>
      <c r="MJY130" s="273"/>
      <c r="MJZ130" s="273"/>
      <c r="MKA130" s="273"/>
      <c r="MKB130" s="273"/>
      <c r="MKC130" s="273"/>
      <c r="MKD130" s="273"/>
      <c r="MKE130" s="273"/>
      <c r="MKF130" s="273"/>
      <c r="MKG130" s="273"/>
      <c r="MKH130" s="273"/>
      <c r="MKI130" s="273"/>
      <c r="MKJ130" s="273"/>
      <c r="MKK130" s="273"/>
      <c r="MKL130" s="273"/>
      <c r="MKM130" s="273"/>
      <c r="MKN130" s="273"/>
      <c r="MKO130" s="273"/>
      <c r="MKP130" s="273"/>
      <c r="MKQ130" s="273"/>
      <c r="MKR130" s="273"/>
      <c r="MKS130" s="273"/>
      <c r="MKT130" s="273"/>
      <c r="MKU130" s="273"/>
      <c r="MKV130" s="273"/>
      <c r="MKW130" s="273"/>
      <c r="MKX130" s="273"/>
      <c r="MKY130" s="273"/>
      <c r="MKZ130" s="273"/>
      <c r="MLA130" s="273"/>
      <c r="MLB130" s="273"/>
      <c r="MLC130" s="273"/>
      <c r="MLD130" s="273"/>
      <c r="MLE130" s="273"/>
      <c r="MLF130" s="273"/>
      <c r="MLG130" s="273"/>
      <c r="MLH130" s="273"/>
      <c r="MLI130" s="273"/>
      <c r="MLJ130" s="273"/>
      <c r="MLK130" s="273"/>
      <c r="MLL130" s="273"/>
      <c r="MLM130" s="273"/>
      <c r="MLN130" s="273"/>
      <c r="MLO130" s="273"/>
      <c r="MLP130" s="273"/>
      <c r="MLQ130" s="273"/>
      <c r="MLR130" s="273"/>
      <c r="MLS130" s="273"/>
      <c r="MLT130" s="273"/>
      <c r="MLU130" s="273"/>
      <c r="MLV130" s="273"/>
      <c r="MLW130" s="273"/>
      <c r="MLX130" s="273"/>
      <c r="MLY130" s="273"/>
      <c r="MLZ130" s="273"/>
      <c r="MMA130" s="273"/>
      <c r="MMB130" s="273"/>
      <c r="MMC130" s="273"/>
      <c r="MMD130" s="273"/>
      <c r="MME130" s="273"/>
      <c r="MMF130" s="273"/>
      <c r="MMG130" s="273"/>
      <c r="MMH130" s="273"/>
      <c r="MMI130" s="273"/>
      <c r="MMJ130" s="273"/>
      <c r="MMK130" s="273"/>
      <c r="MML130" s="273"/>
      <c r="MMM130" s="273"/>
      <c r="MMN130" s="273"/>
      <c r="MMO130" s="273"/>
      <c r="MMP130" s="273"/>
      <c r="MMQ130" s="273"/>
      <c r="MMR130" s="273"/>
      <c r="MMS130" s="273"/>
      <c r="MMT130" s="273"/>
      <c r="MMU130" s="273"/>
      <c r="MMV130" s="273"/>
      <c r="MMW130" s="273"/>
      <c r="MMX130" s="273"/>
      <c r="MMY130" s="273"/>
      <c r="MMZ130" s="273"/>
      <c r="MNA130" s="273"/>
      <c r="MNB130" s="273"/>
      <c r="MNC130" s="273"/>
      <c r="MND130" s="273"/>
      <c r="MNE130" s="273"/>
      <c r="MNF130" s="273"/>
      <c r="MNG130" s="273"/>
      <c r="MNH130" s="273"/>
      <c r="MNI130" s="273"/>
      <c r="MNJ130" s="273"/>
      <c r="MNK130" s="273"/>
      <c r="MNL130" s="273"/>
      <c r="MNM130" s="273"/>
      <c r="MNN130" s="273"/>
      <c r="MNO130" s="273"/>
      <c r="MNP130" s="273"/>
      <c r="MNQ130" s="273"/>
      <c r="MNR130" s="273"/>
      <c r="MNS130" s="273"/>
      <c r="MNT130" s="273"/>
      <c r="MNU130" s="273"/>
      <c r="MNV130" s="273"/>
      <c r="MNW130" s="273"/>
      <c r="MNX130" s="273"/>
      <c r="MNY130" s="273"/>
      <c r="MNZ130" s="273"/>
      <c r="MOA130" s="273"/>
      <c r="MOB130" s="273"/>
      <c r="MOC130" s="273"/>
      <c r="MOD130" s="273"/>
      <c r="MOE130" s="273"/>
      <c r="MOF130" s="273"/>
      <c r="MOG130" s="273"/>
      <c r="MOH130" s="273"/>
      <c r="MOI130" s="273"/>
      <c r="MOJ130" s="273"/>
      <c r="MOK130" s="273"/>
      <c r="MOL130" s="273"/>
      <c r="MOM130" s="273"/>
      <c r="MON130" s="273"/>
      <c r="MOO130" s="273"/>
      <c r="MOP130" s="273"/>
      <c r="MOQ130" s="273"/>
      <c r="MOR130" s="273"/>
      <c r="MOS130" s="273"/>
      <c r="MOT130" s="273"/>
      <c r="MOU130" s="273"/>
      <c r="MOV130" s="273"/>
      <c r="MOW130" s="273"/>
      <c r="MOX130" s="273"/>
      <c r="MOY130" s="273"/>
      <c r="MOZ130" s="273"/>
      <c r="MPA130" s="273"/>
      <c r="MPB130" s="273"/>
      <c r="MPC130" s="273"/>
      <c r="MPD130" s="273"/>
      <c r="MPE130" s="273"/>
      <c r="MPF130" s="273"/>
      <c r="MPG130" s="273"/>
      <c r="MPH130" s="273"/>
      <c r="MPI130" s="273"/>
      <c r="MPJ130" s="273"/>
      <c r="MPK130" s="273"/>
      <c r="MPL130" s="273"/>
      <c r="MPM130" s="273"/>
      <c r="MPN130" s="273"/>
      <c r="MPO130" s="273"/>
      <c r="MPP130" s="273"/>
      <c r="MPQ130" s="273"/>
      <c r="MPR130" s="273"/>
      <c r="MPS130" s="273"/>
      <c r="MPT130" s="273"/>
      <c r="MPU130" s="273"/>
      <c r="MPV130" s="273"/>
      <c r="MPW130" s="273"/>
      <c r="MPX130" s="273"/>
      <c r="MPY130" s="273"/>
      <c r="MPZ130" s="273"/>
      <c r="MQA130" s="273"/>
      <c r="MQB130" s="273"/>
      <c r="MQC130" s="273"/>
      <c r="MQD130" s="273"/>
      <c r="MQE130" s="273"/>
      <c r="MQF130" s="273"/>
      <c r="MQG130" s="273"/>
      <c r="MQH130" s="273"/>
      <c r="MQI130" s="273"/>
      <c r="MQJ130" s="273"/>
      <c r="MQK130" s="273"/>
      <c r="MQL130" s="273"/>
      <c r="MQM130" s="273"/>
      <c r="MQN130" s="273"/>
      <c r="MQO130" s="273"/>
      <c r="MQP130" s="273"/>
      <c r="MQQ130" s="273"/>
      <c r="MQR130" s="273"/>
      <c r="MQS130" s="273"/>
      <c r="MQT130" s="273"/>
      <c r="MQU130" s="273"/>
      <c r="MQV130" s="273"/>
      <c r="MQW130" s="273"/>
      <c r="MQX130" s="273"/>
      <c r="MQY130" s="273"/>
      <c r="MQZ130" s="273"/>
      <c r="MRA130" s="273"/>
      <c r="MRB130" s="273"/>
      <c r="MRC130" s="273"/>
      <c r="MRD130" s="273"/>
      <c r="MRE130" s="273"/>
      <c r="MRF130" s="273"/>
      <c r="MRG130" s="273"/>
      <c r="MRH130" s="273"/>
      <c r="MRI130" s="273"/>
      <c r="MRJ130" s="273"/>
      <c r="MRK130" s="273"/>
      <c r="MRL130" s="273"/>
      <c r="MRM130" s="273"/>
      <c r="MRN130" s="273"/>
      <c r="MRO130" s="273"/>
      <c r="MRP130" s="273"/>
      <c r="MRQ130" s="273"/>
      <c r="MRR130" s="273"/>
      <c r="MRS130" s="273"/>
      <c r="MRT130" s="273"/>
      <c r="MRU130" s="273"/>
      <c r="MRV130" s="273"/>
      <c r="MRW130" s="273"/>
      <c r="MRX130" s="273"/>
      <c r="MRY130" s="273"/>
      <c r="MRZ130" s="273"/>
      <c r="MSA130" s="273"/>
      <c r="MSB130" s="273"/>
      <c r="MSC130" s="273"/>
      <c r="MSD130" s="273"/>
      <c r="MSE130" s="273"/>
      <c r="MSF130" s="273"/>
      <c r="MSG130" s="273"/>
      <c r="MSH130" s="273"/>
      <c r="MSI130" s="273"/>
      <c r="MSJ130" s="273"/>
      <c r="MSK130" s="273"/>
      <c r="MSL130" s="273"/>
      <c r="MSM130" s="273"/>
      <c r="MSN130" s="273"/>
      <c r="MSO130" s="273"/>
      <c r="MSP130" s="273"/>
      <c r="MSQ130" s="273"/>
      <c r="MSR130" s="273"/>
      <c r="MSS130" s="273"/>
      <c r="MST130" s="273"/>
      <c r="MSU130" s="273"/>
      <c r="MSV130" s="273"/>
      <c r="MSW130" s="273"/>
      <c r="MSX130" s="273"/>
      <c r="MSY130" s="273"/>
      <c r="MSZ130" s="273"/>
      <c r="MTA130" s="273"/>
      <c r="MTB130" s="273"/>
      <c r="MTC130" s="273"/>
      <c r="MTD130" s="273"/>
      <c r="MTE130" s="273"/>
      <c r="MTF130" s="273"/>
      <c r="MTG130" s="273"/>
      <c r="MTH130" s="273"/>
      <c r="MTI130" s="273"/>
      <c r="MTJ130" s="273"/>
      <c r="MTK130" s="273"/>
      <c r="MTL130" s="273"/>
      <c r="MTM130" s="273"/>
      <c r="MTN130" s="273"/>
      <c r="MTO130" s="273"/>
      <c r="MTP130" s="273"/>
      <c r="MTQ130" s="273"/>
      <c r="MTR130" s="273"/>
      <c r="MTS130" s="273"/>
      <c r="MTT130" s="273"/>
      <c r="MTU130" s="273"/>
      <c r="MTV130" s="273"/>
      <c r="MTW130" s="273"/>
      <c r="MTX130" s="273"/>
      <c r="MTY130" s="273"/>
      <c r="MTZ130" s="273"/>
      <c r="MUA130" s="273"/>
      <c r="MUB130" s="273"/>
      <c r="MUC130" s="273"/>
      <c r="MUD130" s="273"/>
      <c r="MUE130" s="273"/>
      <c r="MUF130" s="273"/>
      <c r="MUG130" s="273"/>
      <c r="MUH130" s="273"/>
      <c r="MUI130" s="273"/>
      <c r="MUJ130" s="273"/>
      <c r="MUK130" s="273"/>
      <c r="MUL130" s="273"/>
      <c r="MUM130" s="273"/>
      <c r="MUN130" s="273"/>
      <c r="MUO130" s="273"/>
      <c r="MUP130" s="273"/>
      <c r="MUQ130" s="273"/>
      <c r="MUR130" s="273"/>
      <c r="MUS130" s="273"/>
      <c r="MUT130" s="273"/>
      <c r="MUU130" s="273"/>
      <c r="MUV130" s="273"/>
      <c r="MUW130" s="273"/>
      <c r="MUX130" s="273"/>
      <c r="MUY130" s="273"/>
      <c r="MUZ130" s="273"/>
      <c r="MVA130" s="273"/>
      <c r="MVB130" s="273"/>
      <c r="MVC130" s="273"/>
      <c r="MVD130" s="273"/>
      <c r="MVE130" s="273"/>
      <c r="MVF130" s="273"/>
      <c r="MVG130" s="273"/>
      <c r="MVH130" s="273"/>
      <c r="MVI130" s="273"/>
      <c r="MVJ130" s="273"/>
      <c r="MVK130" s="273"/>
      <c r="MVL130" s="273"/>
      <c r="MVM130" s="273"/>
      <c r="MVN130" s="273"/>
      <c r="MVO130" s="273"/>
      <c r="MVP130" s="273"/>
      <c r="MVQ130" s="273"/>
      <c r="MVR130" s="273"/>
      <c r="MVS130" s="273"/>
      <c r="MVT130" s="273"/>
      <c r="MVU130" s="273"/>
      <c r="MVV130" s="273"/>
      <c r="MVW130" s="273"/>
      <c r="MVX130" s="273"/>
      <c r="MVY130" s="273"/>
      <c r="MVZ130" s="273"/>
      <c r="MWA130" s="273"/>
      <c r="MWB130" s="273"/>
      <c r="MWC130" s="273"/>
      <c r="MWD130" s="273"/>
      <c r="MWE130" s="273"/>
      <c r="MWF130" s="273"/>
      <c r="MWG130" s="273"/>
      <c r="MWH130" s="273"/>
      <c r="MWI130" s="273"/>
      <c r="MWJ130" s="273"/>
      <c r="MWK130" s="273"/>
      <c r="MWL130" s="273"/>
      <c r="MWM130" s="273"/>
      <c r="MWN130" s="273"/>
      <c r="MWO130" s="273"/>
      <c r="MWP130" s="273"/>
      <c r="MWQ130" s="273"/>
      <c r="MWR130" s="273"/>
      <c r="MWS130" s="273"/>
      <c r="MWT130" s="273"/>
      <c r="MWU130" s="273"/>
      <c r="MWV130" s="273"/>
      <c r="MWW130" s="273"/>
      <c r="MWX130" s="273"/>
      <c r="MWY130" s="273"/>
      <c r="MWZ130" s="273"/>
      <c r="MXA130" s="273"/>
      <c r="MXB130" s="273"/>
      <c r="MXC130" s="273"/>
      <c r="MXD130" s="273"/>
      <c r="MXE130" s="273"/>
      <c r="MXF130" s="273"/>
      <c r="MXG130" s="273"/>
      <c r="MXH130" s="273"/>
      <c r="MXI130" s="273"/>
      <c r="MXJ130" s="273"/>
      <c r="MXK130" s="273"/>
      <c r="MXL130" s="273"/>
      <c r="MXM130" s="273"/>
      <c r="MXN130" s="273"/>
      <c r="MXO130" s="273"/>
      <c r="MXP130" s="273"/>
      <c r="MXQ130" s="273"/>
      <c r="MXR130" s="273"/>
      <c r="MXS130" s="273"/>
      <c r="MXT130" s="273"/>
      <c r="MXU130" s="273"/>
      <c r="MXV130" s="273"/>
      <c r="MXW130" s="273"/>
      <c r="MXX130" s="273"/>
      <c r="MXY130" s="273"/>
      <c r="MXZ130" s="273"/>
      <c r="MYA130" s="273"/>
      <c r="MYB130" s="273"/>
      <c r="MYC130" s="273"/>
      <c r="MYD130" s="273"/>
      <c r="MYE130" s="273"/>
      <c r="MYF130" s="273"/>
      <c r="MYG130" s="273"/>
      <c r="MYH130" s="273"/>
      <c r="MYI130" s="273"/>
      <c r="MYJ130" s="273"/>
      <c r="MYK130" s="273"/>
      <c r="MYL130" s="273"/>
      <c r="MYM130" s="273"/>
      <c r="MYN130" s="273"/>
      <c r="MYO130" s="273"/>
      <c r="MYP130" s="273"/>
      <c r="MYQ130" s="273"/>
      <c r="MYR130" s="273"/>
      <c r="MYS130" s="273"/>
      <c r="MYT130" s="273"/>
      <c r="MYU130" s="273"/>
      <c r="MYV130" s="273"/>
      <c r="MYW130" s="273"/>
      <c r="MYX130" s="273"/>
      <c r="MYY130" s="273"/>
      <c r="MYZ130" s="273"/>
      <c r="MZA130" s="273"/>
      <c r="MZB130" s="273"/>
      <c r="MZC130" s="273"/>
      <c r="MZD130" s="273"/>
      <c r="MZE130" s="273"/>
      <c r="MZF130" s="273"/>
      <c r="MZG130" s="273"/>
      <c r="MZH130" s="273"/>
      <c r="MZI130" s="273"/>
      <c r="MZJ130" s="273"/>
      <c r="MZK130" s="273"/>
      <c r="MZL130" s="273"/>
      <c r="MZM130" s="273"/>
      <c r="MZN130" s="273"/>
      <c r="MZO130" s="273"/>
      <c r="MZP130" s="273"/>
      <c r="MZQ130" s="273"/>
      <c r="MZR130" s="273"/>
      <c r="MZS130" s="273"/>
      <c r="MZT130" s="273"/>
      <c r="MZU130" s="273"/>
      <c r="MZV130" s="273"/>
      <c r="MZW130" s="273"/>
      <c r="MZX130" s="273"/>
      <c r="MZY130" s="273"/>
      <c r="MZZ130" s="273"/>
      <c r="NAA130" s="273"/>
      <c r="NAB130" s="273"/>
      <c r="NAC130" s="273"/>
      <c r="NAD130" s="273"/>
      <c r="NAE130" s="273"/>
      <c r="NAF130" s="273"/>
      <c r="NAG130" s="273"/>
      <c r="NAH130" s="273"/>
      <c r="NAI130" s="273"/>
      <c r="NAJ130" s="273"/>
      <c r="NAK130" s="273"/>
      <c r="NAL130" s="273"/>
      <c r="NAM130" s="273"/>
      <c r="NAN130" s="273"/>
      <c r="NAO130" s="273"/>
      <c r="NAP130" s="273"/>
      <c r="NAQ130" s="273"/>
      <c r="NAR130" s="273"/>
      <c r="NAS130" s="273"/>
      <c r="NAT130" s="273"/>
      <c r="NAU130" s="273"/>
      <c r="NAV130" s="273"/>
      <c r="NAW130" s="273"/>
      <c r="NAX130" s="273"/>
      <c r="NAY130" s="273"/>
      <c r="NAZ130" s="273"/>
      <c r="NBA130" s="273"/>
      <c r="NBB130" s="273"/>
      <c r="NBC130" s="273"/>
      <c r="NBD130" s="273"/>
      <c r="NBE130" s="273"/>
      <c r="NBF130" s="273"/>
      <c r="NBG130" s="273"/>
      <c r="NBH130" s="273"/>
      <c r="NBI130" s="273"/>
      <c r="NBJ130" s="273"/>
      <c r="NBK130" s="273"/>
      <c r="NBL130" s="273"/>
      <c r="NBM130" s="273"/>
      <c r="NBN130" s="273"/>
      <c r="NBO130" s="273"/>
      <c r="NBP130" s="273"/>
      <c r="NBQ130" s="273"/>
      <c r="NBR130" s="273"/>
      <c r="NBS130" s="273"/>
      <c r="NBT130" s="273"/>
      <c r="NBU130" s="273"/>
      <c r="NBV130" s="273"/>
      <c r="NBW130" s="273"/>
      <c r="NBX130" s="273"/>
      <c r="NBY130" s="273"/>
      <c r="NBZ130" s="273"/>
      <c r="NCA130" s="273"/>
      <c r="NCB130" s="273"/>
      <c r="NCC130" s="273"/>
      <c r="NCD130" s="273"/>
      <c r="NCE130" s="273"/>
      <c r="NCF130" s="273"/>
      <c r="NCG130" s="273"/>
      <c r="NCH130" s="273"/>
      <c r="NCI130" s="273"/>
      <c r="NCJ130" s="273"/>
      <c r="NCK130" s="273"/>
      <c r="NCL130" s="273"/>
      <c r="NCM130" s="273"/>
      <c r="NCN130" s="273"/>
      <c r="NCO130" s="273"/>
      <c r="NCP130" s="273"/>
      <c r="NCQ130" s="273"/>
      <c r="NCR130" s="273"/>
      <c r="NCS130" s="273"/>
      <c r="NCT130" s="273"/>
      <c r="NCU130" s="273"/>
      <c r="NCV130" s="273"/>
      <c r="NCW130" s="273"/>
      <c r="NCX130" s="273"/>
      <c r="NCY130" s="273"/>
      <c r="NCZ130" s="273"/>
      <c r="NDA130" s="273"/>
      <c r="NDB130" s="273"/>
      <c r="NDC130" s="273"/>
      <c r="NDD130" s="273"/>
      <c r="NDE130" s="273"/>
      <c r="NDF130" s="273"/>
      <c r="NDG130" s="273"/>
      <c r="NDH130" s="273"/>
      <c r="NDI130" s="273"/>
      <c r="NDJ130" s="273"/>
      <c r="NDK130" s="273"/>
      <c r="NDL130" s="273"/>
      <c r="NDM130" s="273"/>
      <c r="NDN130" s="273"/>
      <c r="NDO130" s="273"/>
      <c r="NDP130" s="273"/>
      <c r="NDQ130" s="273"/>
      <c r="NDR130" s="273"/>
      <c r="NDS130" s="273"/>
      <c r="NDT130" s="273"/>
      <c r="NDU130" s="273"/>
      <c r="NDV130" s="273"/>
      <c r="NDW130" s="273"/>
      <c r="NDX130" s="273"/>
      <c r="NDY130" s="273"/>
      <c r="NDZ130" s="273"/>
      <c r="NEA130" s="273"/>
      <c r="NEB130" s="273"/>
      <c r="NEC130" s="273"/>
      <c r="NED130" s="273"/>
      <c r="NEE130" s="273"/>
      <c r="NEF130" s="273"/>
      <c r="NEG130" s="273"/>
      <c r="NEH130" s="273"/>
      <c r="NEI130" s="273"/>
      <c r="NEJ130" s="273"/>
      <c r="NEK130" s="273"/>
      <c r="NEL130" s="273"/>
      <c r="NEM130" s="273"/>
      <c r="NEN130" s="273"/>
      <c r="NEO130" s="273"/>
      <c r="NEP130" s="273"/>
      <c r="NEQ130" s="273"/>
      <c r="NER130" s="273"/>
      <c r="NES130" s="273"/>
      <c r="NET130" s="273"/>
      <c r="NEU130" s="273"/>
      <c r="NEV130" s="273"/>
      <c r="NEW130" s="273"/>
      <c r="NEX130" s="273"/>
      <c r="NEY130" s="273"/>
      <c r="NEZ130" s="273"/>
      <c r="NFA130" s="273"/>
      <c r="NFB130" s="273"/>
      <c r="NFC130" s="273"/>
      <c r="NFD130" s="273"/>
      <c r="NFE130" s="273"/>
      <c r="NFF130" s="273"/>
      <c r="NFG130" s="273"/>
      <c r="NFH130" s="273"/>
      <c r="NFI130" s="273"/>
      <c r="NFJ130" s="273"/>
      <c r="NFK130" s="273"/>
      <c r="NFL130" s="273"/>
      <c r="NFM130" s="273"/>
      <c r="NFN130" s="273"/>
      <c r="NFO130" s="273"/>
      <c r="NFP130" s="273"/>
      <c r="NFQ130" s="273"/>
      <c r="NFR130" s="273"/>
      <c r="NFS130" s="273"/>
      <c r="NFT130" s="273"/>
      <c r="NFU130" s="273"/>
      <c r="NFV130" s="273"/>
      <c r="NFW130" s="273"/>
      <c r="NFX130" s="273"/>
      <c r="NFY130" s="273"/>
      <c r="NFZ130" s="273"/>
      <c r="NGA130" s="273"/>
      <c r="NGB130" s="273"/>
      <c r="NGC130" s="273"/>
      <c r="NGD130" s="273"/>
      <c r="NGE130" s="273"/>
      <c r="NGF130" s="273"/>
      <c r="NGG130" s="273"/>
      <c r="NGH130" s="273"/>
      <c r="NGI130" s="273"/>
      <c r="NGJ130" s="273"/>
      <c r="NGK130" s="273"/>
      <c r="NGL130" s="273"/>
      <c r="NGM130" s="273"/>
      <c r="NGN130" s="273"/>
      <c r="NGO130" s="273"/>
      <c r="NGP130" s="273"/>
      <c r="NGQ130" s="273"/>
      <c r="NGR130" s="273"/>
      <c r="NGS130" s="273"/>
      <c r="NGT130" s="273"/>
      <c r="NGU130" s="273"/>
      <c r="NGV130" s="273"/>
      <c r="NGW130" s="273"/>
      <c r="NGX130" s="273"/>
      <c r="NGY130" s="273"/>
      <c r="NGZ130" s="273"/>
      <c r="NHA130" s="273"/>
      <c r="NHB130" s="273"/>
      <c r="NHC130" s="273"/>
      <c r="NHD130" s="273"/>
      <c r="NHE130" s="273"/>
      <c r="NHF130" s="273"/>
      <c r="NHG130" s="273"/>
      <c r="NHH130" s="273"/>
      <c r="NHI130" s="273"/>
      <c r="NHJ130" s="273"/>
      <c r="NHK130" s="273"/>
      <c r="NHL130" s="273"/>
      <c r="NHM130" s="273"/>
      <c r="NHN130" s="273"/>
      <c r="NHO130" s="273"/>
      <c r="NHP130" s="273"/>
      <c r="NHQ130" s="273"/>
      <c r="NHR130" s="273"/>
      <c r="NHS130" s="273"/>
      <c r="NHT130" s="273"/>
      <c r="NHU130" s="273"/>
      <c r="NHV130" s="273"/>
      <c r="NHW130" s="273"/>
      <c r="NHX130" s="273"/>
      <c r="NHY130" s="273"/>
      <c r="NHZ130" s="273"/>
      <c r="NIA130" s="273"/>
      <c r="NIB130" s="273"/>
      <c r="NIC130" s="273"/>
      <c r="NID130" s="273"/>
      <c r="NIE130" s="273"/>
      <c r="NIF130" s="273"/>
      <c r="NIG130" s="273"/>
      <c r="NIH130" s="273"/>
      <c r="NII130" s="273"/>
      <c r="NIJ130" s="273"/>
      <c r="NIK130" s="273"/>
      <c r="NIL130" s="273"/>
      <c r="NIM130" s="273"/>
      <c r="NIN130" s="273"/>
      <c r="NIO130" s="273"/>
      <c r="NIP130" s="273"/>
      <c r="NIQ130" s="273"/>
      <c r="NIR130" s="273"/>
      <c r="NIS130" s="273"/>
      <c r="NIT130" s="273"/>
      <c r="NIU130" s="273"/>
      <c r="NIV130" s="273"/>
      <c r="NIW130" s="273"/>
      <c r="NIX130" s="273"/>
      <c r="NIY130" s="273"/>
      <c r="NIZ130" s="273"/>
      <c r="NJA130" s="273"/>
      <c r="NJB130" s="273"/>
      <c r="NJC130" s="273"/>
      <c r="NJD130" s="273"/>
      <c r="NJE130" s="273"/>
      <c r="NJF130" s="273"/>
      <c r="NJG130" s="273"/>
      <c r="NJH130" s="273"/>
      <c r="NJI130" s="273"/>
      <c r="NJJ130" s="273"/>
      <c r="NJK130" s="273"/>
      <c r="NJL130" s="273"/>
      <c r="NJM130" s="273"/>
      <c r="NJN130" s="273"/>
      <c r="NJO130" s="273"/>
      <c r="NJP130" s="273"/>
      <c r="NJQ130" s="273"/>
      <c r="NJR130" s="273"/>
      <c r="NJS130" s="273"/>
      <c r="NJT130" s="273"/>
      <c r="NJU130" s="273"/>
      <c r="NJV130" s="273"/>
      <c r="NJW130" s="273"/>
      <c r="NJX130" s="273"/>
      <c r="NJY130" s="273"/>
      <c r="NJZ130" s="273"/>
      <c r="NKA130" s="273"/>
      <c r="NKB130" s="273"/>
      <c r="NKC130" s="273"/>
      <c r="NKD130" s="273"/>
      <c r="NKE130" s="273"/>
      <c r="NKF130" s="273"/>
      <c r="NKG130" s="273"/>
      <c r="NKH130" s="273"/>
      <c r="NKI130" s="273"/>
      <c r="NKJ130" s="273"/>
      <c r="NKK130" s="273"/>
      <c r="NKL130" s="273"/>
      <c r="NKM130" s="273"/>
      <c r="NKN130" s="273"/>
      <c r="NKO130" s="273"/>
      <c r="NKP130" s="273"/>
      <c r="NKQ130" s="273"/>
      <c r="NKR130" s="273"/>
      <c r="NKS130" s="273"/>
      <c r="NKT130" s="273"/>
      <c r="NKU130" s="273"/>
      <c r="NKV130" s="273"/>
      <c r="NKW130" s="273"/>
      <c r="NKX130" s="273"/>
      <c r="NKY130" s="273"/>
      <c r="NKZ130" s="273"/>
      <c r="NLA130" s="273"/>
      <c r="NLB130" s="273"/>
      <c r="NLC130" s="273"/>
      <c r="NLD130" s="273"/>
      <c r="NLE130" s="273"/>
      <c r="NLF130" s="273"/>
      <c r="NLG130" s="273"/>
      <c r="NLH130" s="273"/>
      <c r="NLI130" s="273"/>
      <c r="NLJ130" s="273"/>
      <c r="NLK130" s="273"/>
      <c r="NLL130" s="273"/>
      <c r="NLM130" s="273"/>
      <c r="NLN130" s="273"/>
      <c r="NLO130" s="273"/>
      <c r="NLP130" s="273"/>
      <c r="NLQ130" s="273"/>
      <c r="NLR130" s="273"/>
      <c r="NLS130" s="273"/>
      <c r="NLT130" s="273"/>
      <c r="NLU130" s="273"/>
      <c r="NLV130" s="273"/>
      <c r="NLW130" s="273"/>
      <c r="NLX130" s="273"/>
      <c r="NLY130" s="273"/>
      <c r="NLZ130" s="273"/>
      <c r="NMA130" s="273"/>
      <c r="NMB130" s="273"/>
      <c r="NMC130" s="273"/>
      <c r="NMD130" s="273"/>
      <c r="NME130" s="273"/>
      <c r="NMF130" s="273"/>
      <c r="NMG130" s="273"/>
      <c r="NMH130" s="273"/>
      <c r="NMI130" s="273"/>
      <c r="NMJ130" s="273"/>
      <c r="NMK130" s="273"/>
      <c r="NML130" s="273"/>
      <c r="NMM130" s="273"/>
      <c r="NMN130" s="273"/>
      <c r="NMO130" s="273"/>
      <c r="NMP130" s="273"/>
      <c r="NMQ130" s="273"/>
      <c r="NMR130" s="273"/>
      <c r="NMS130" s="273"/>
      <c r="NMT130" s="273"/>
      <c r="NMU130" s="273"/>
      <c r="NMV130" s="273"/>
      <c r="NMW130" s="273"/>
      <c r="NMX130" s="273"/>
      <c r="NMY130" s="273"/>
      <c r="NMZ130" s="273"/>
      <c r="NNA130" s="273"/>
      <c r="NNB130" s="273"/>
      <c r="NNC130" s="273"/>
      <c r="NND130" s="273"/>
      <c r="NNE130" s="273"/>
      <c r="NNF130" s="273"/>
      <c r="NNG130" s="273"/>
      <c r="NNH130" s="273"/>
      <c r="NNI130" s="273"/>
      <c r="NNJ130" s="273"/>
      <c r="NNK130" s="273"/>
      <c r="NNL130" s="273"/>
      <c r="NNM130" s="273"/>
      <c r="NNN130" s="273"/>
      <c r="NNO130" s="273"/>
      <c r="NNP130" s="273"/>
      <c r="NNQ130" s="273"/>
      <c r="NNR130" s="273"/>
      <c r="NNS130" s="273"/>
      <c r="NNT130" s="273"/>
      <c r="NNU130" s="273"/>
      <c r="NNV130" s="273"/>
      <c r="NNW130" s="273"/>
      <c r="NNX130" s="273"/>
      <c r="NNY130" s="273"/>
      <c r="NNZ130" s="273"/>
      <c r="NOA130" s="273"/>
      <c r="NOB130" s="273"/>
      <c r="NOC130" s="273"/>
      <c r="NOD130" s="273"/>
      <c r="NOE130" s="273"/>
      <c r="NOF130" s="273"/>
      <c r="NOG130" s="273"/>
      <c r="NOH130" s="273"/>
      <c r="NOI130" s="273"/>
      <c r="NOJ130" s="273"/>
      <c r="NOK130" s="273"/>
      <c r="NOL130" s="273"/>
      <c r="NOM130" s="273"/>
      <c r="NON130" s="273"/>
      <c r="NOO130" s="273"/>
      <c r="NOP130" s="273"/>
      <c r="NOQ130" s="273"/>
      <c r="NOR130" s="273"/>
      <c r="NOS130" s="273"/>
      <c r="NOT130" s="273"/>
      <c r="NOU130" s="273"/>
      <c r="NOV130" s="273"/>
      <c r="NOW130" s="273"/>
      <c r="NOX130" s="273"/>
      <c r="NOY130" s="273"/>
      <c r="NOZ130" s="273"/>
      <c r="NPA130" s="273"/>
      <c r="NPB130" s="273"/>
      <c r="NPC130" s="273"/>
      <c r="NPD130" s="273"/>
      <c r="NPE130" s="273"/>
      <c r="NPF130" s="273"/>
      <c r="NPG130" s="273"/>
      <c r="NPH130" s="273"/>
      <c r="NPI130" s="273"/>
      <c r="NPJ130" s="273"/>
      <c r="NPK130" s="273"/>
      <c r="NPL130" s="273"/>
      <c r="NPM130" s="273"/>
      <c r="NPN130" s="273"/>
      <c r="NPO130" s="273"/>
      <c r="NPP130" s="273"/>
      <c r="NPQ130" s="273"/>
      <c r="NPR130" s="273"/>
      <c r="NPS130" s="273"/>
      <c r="NPT130" s="273"/>
      <c r="NPU130" s="273"/>
      <c r="NPV130" s="273"/>
      <c r="NPW130" s="273"/>
      <c r="NPX130" s="273"/>
      <c r="NPY130" s="273"/>
      <c r="NPZ130" s="273"/>
      <c r="NQA130" s="273"/>
      <c r="NQB130" s="273"/>
      <c r="NQC130" s="273"/>
      <c r="NQD130" s="273"/>
      <c r="NQE130" s="273"/>
      <c r="NQF130" s="273"/>
      <c r="NQG130" s="273"/>
      <c r="NQH130" s="273"/>
      <c r="NQI130" s="273"/>
      <c r="NQJ130" s="273"/>
      <c r="NQK130" s="273"/>
      <c r="NQL130" s="273"/>
      <c r="NQM130" s="273"/>
      <c r="NQN130" s="273"/>
      <c r="NQO130" s="273"/>
      <c r="NQP130" s="273"/>
      <c r="NQQ130" s="273"/>
      <c r="NQR130" s="273"/>
      <c r="NQS130" s="273"/>
      <c r="NQT130" s="273"/>
      <c r="NQU130" s="273"/>
      <c r="NQV130" s="273"/>
      <c r="NQW130" s="273"/>
      <c r="NQX130" s="273"/>
      <c r="NQY130" s="273"/>
      <c r="NQZ130" s="273"/>
      <c r="NRA130" s="273"/>
      <c r="NRB130" s="273"/>
      <c r="NRC130" s="273"/>
      <c r="NRD130" s="273"/>
      <c r="NRE130" s="273"/>
      <c r="NRF130" s="273"/>
      <c r="NRG130" s="273"/>
      <c r="NRH130" s="273"/>
      <c r="NRI130" s="273"/>
      <c r="NRJ130" s="273"/>
      <c r="NRK130" s="273"/>
      <c r="NRL130" s="273"/>
      <c r="NRM130" s="273"/>
      <c r="NRN130" s="273"/>
      <c r="NRO130" s="273"/>
      <c r="NRP130" s="273"/>
      <c r="NRQ130" s="273"/>
      <c r="NRR130" s="273"/>
      <c r="NRS130" s="273"/>
      <c r="NRT130" s="273"/>
      <c r="NRU130" s="273"/>
      <c r="NRV130" s="273"/>
      <c r="NRW130" s="273"/>
      <c r="NRX130" s="273"/>
      <c r="NRY130" s="273"/>
      <c r="NRZ130" s="273"/>
      <c r="NSA130" s="273"/>
      <c r="NSB130" s="273"/>
      <c r="NSC130" s="273"/>
      <c r="NSD130" s="273"/>
      <c r="NSE130" s="273"/>
      <c r="NSF130" s="273"/>
      <c r="NSG130" s="273"/>
      <c r="NSH130" s="273"/>
      <c r="NSI130" s="273"/>
      <c r="NSJ130" s="273"/>
      <c r="NSK130" s="273"/>
      <c r="NSL130" s="273"/>
      <c r="NSM130" s="273"/>
      <c r="NSN130" s="273"/>
      <c r="NSO130" s="273"/>
      <c r="NSP130" s="273"/>
      <c r="NSQ130" s="273"/>
      <c r="NSR130" s="273"/>
      <c r="NSS130" s="273"/>
      <c r="NST130" s="273"/>
      <c r="NSU130" s="273"/>
      <c r="NSV130" s="273"/>
      <c r="NSW130" s="273"/>
      <c r="NSX130" s="273"/>
      <c r="NSY130" s="273"/>
      <c r="NSZ130" s="273"/>
      <c r="NTA130" s="273"/>
      <c r="NTB130" s="273"/>
      <c r="NTC130" s="273"/>
      <c r="NTD130" s="273"/>
      <c r="NTE130" s="273"/>
      <c r="NTF130" s="273"/>
      <c r="NTG130" s="273"/>
      <c r="NTH130" s="273"/>
      <c r="NTI130" s="273"/>
      <c r="NTJ130" s="273"/>
      <c r="NTK130" s="273"/>
      <c r="NTL130" s="273"/>
      <c r="NTM130" s="273"/>
      <c r="NTN130" s="273"/>
      <c r="NTO130" s="273"/>
      <c r="NTP130" s="273"/>
      <c r="NTQ130" s="273"/>
      <c r="NTR130" s="273"/>
      <c r="NTS130" s="273"/>
      <c r="NTT130" s="273"/>
      <c r="NTU130" s="273"/>
      <c r="NTV130" s="273"/>
      <c r="NTW130" s="273"/>
      <c r="NTX130" s="273"/>
      <c r="NTY130" s="273"/>
      <c r="NTZ130" s="273"/>
      <c r="NUA130" s="273"/>
      <c r="NUB130" s="273"/>
      <c r="NUC130" s="273"/>
      <c r="NUD130" s="273"/>
      <c r="NUE130" s="273"/>
      <c r="NUF130" s="273"/>
      <c r="NUG130" s="273"/>
      <c r="NUH130" s="273"/>
      <c r="NUI130" s="273"/>
      <c r="NUJ130" s="273"/>
      <c r="NUK130" s="273"/>
      <c r="NUL130" s="273"/>
      <c r="NUM130" s="273"/>
      <c r="NUN130" s="273"/>
      <c r="NUO130" s="273"/>
      <c r="NUP130" s="273"/>
      <c r="NUQ130" s="273"/>
      <c r="NUR130" s="273"/>
      <c r="NUS130" s="273"/>
      <c r="NUT130" s="273"/>
      <c r="NUU130" s="273"/>
      <c r="NUV130" s="273"/>
      <c r="NUW130" s="273"/>
      <c r="NUX130" s="273"/>
      <c r="NUY130" s="273"/>
      <c r="NUZ130" s="273"/>
      <c r="NVA130" s="273"/>
      <c r="NVB130" s="273"/>
      <c r="NVC130" s="273"/>
      <c r="NVD130" s="273"/>
      <c r="NVE130" s="273"/>
      <c r="NVF130" s="273"/>
      <c r="NVG130" s="273"/>
      <c r="NVH130" s="273"/>
      <c r="NVI130" s="273"/>
      <c r="NVJ130" s="273"/>
      <c r="NVK130" s="273"/>
      <c r="NVL130" s="273"/>
      <c r="NVM130" s="273"/>
      <c r="NVN130" s="273"/>
      <c r="NVO130" s="273"/>
      <c r="NVP130" s="273"/>
      <c r="NVQ130" s="273"/>
      <c r="NVR130" s="273"/>
      <c r="NVS130" s="273"/>
      <c r="NVT130" s="273"/>
      <c r="NVU130" s="273"/>
      <c r="NVV130" s="273"/>
      <c r="NVW130" s="273"/>
      <c r="NVX130" s="273"/>
      <c r="NVY130" s="273"/>
      <c r="NVZ130" s="273"/>
      <c r="NWA130" s="273"/>
      <c r="NWB130" s="273"/>
      <c r="NWC130" s="273"/>
      <c r="NWD130" s="273"/>
      <c r="NWE130" s="273"/>
      <c r="NWF130" s="273"/>
      <c r="NWG130" s="273"/>
      <c r="NWH130" s="273"/>
      <c r="NWI130" s="273"/>
      <c r="NWJ130" s="273"/>
      <c r="NWK130" s="273"/>
      <c r="NWL130" s="273"/>
      <c r="NWM130" s="273"/>
      <c r="NWN130" s="273"/>
      <c r="NWO130" s="273"/>
      <c r="NWP130" s="273"/>
      <c r="NWQ130" s="273"/>
      <c r="NWR130" s="273"/>
      <c r="NWS130" s="273"/>
      <c r="NWT130" s="273"/>
      <c r="NWU130" s="273"/>
      <c r="NWV130" s="273"/>
      <c r="NWW130" s="273"/>
      <c r="NWX130" s="273"/>
      <c r="NWY130" s="273"/>
      <c r="NWZ130" s="273"/>
      <c r="NXA130" s="273"/>
      <c r="NXB130" s="273"/>
      <c r="NXC130" s="273"/>
      <c r="NXD130" s="273"/>
      <c r="NXE130" s="273"/>
      <c r="NXF130" s="273"/>
      <c r="NXG130" s="273"/>
      <c r="NXH130" s="273"/>
      <c r="NXI130" s="273"/>
      <c r="NXJ130" s="273"/>
      <c r="NXK130" s="273"/>
      <c r="NXL130" s="273"/>
      <c r="NXM130" s="273"/>
      <c r="NXN130" s="273"/>
      <c r="NXO130" s="273"/>
      <c r="NXP130" s="273"/>
      <c r="NXQ130" s="273"/>
      <c r="NXR130" s="273"/>
      <c r="NXS130" s="273"/>
      <c r="NXT130" s="273"/>
      <c r="NXU130" s="273"/>
      <c r="NXV130" s="273"/>
      <c r="NXW130" s="273"/>
      <c r="NXX130" s="273"/>
      <c r="NXY130" s="273"/>
      <c r="NXZ130" s="273"/>
      <c r="NYA130" s="273"/>
      <c r="NYB130" s="273"/>
      <c r="NYC130" s="273"/>
      <c r="NYD130" s="273"/>
      <c r="NYE130" s="273"/>
      <c r="NYF130" s="273"/>
      <c r="NYG130" s="273"/>
      <c r="NYH130" s="273"/>
      <c r="NYI130" s="273"/>
      <c r="NYJ130" s="273"/>
      <c r="NYK130" s="273"/>
      <c r="NYL130" s="273"/>
      <c r="NYM130" s="273"/>
      <c r="NYN130" s="273"/>
      <c r="NYO130" s="273"/>
      <c r="NYP130" s="273"/>
      <c r="NYQ130" s="273"/>
      <c r="NYR130" s="273"/>
      <c r="NYS130" s="273"/>
      <c r="NYT130" s="273"/>
      <c r="NYU130" s="273"/>
      <c r="NYV130" s="273"/>
      <c r="NYW130" s="273"/>
      <c r="NYX130" s="273"/>
      <c r="NYY130" s="273"/>
      <c r="NYZ130" s="273"/>
      <c r="NZA130" s="273"/>
      <c r="NZB130" s="273"/>
      <c r="NZC130" s="273"/>
      <c r="NZD130" s="273"/>
      <c r="NZE130" s="273"/>
      <c r="NZF130" s="273"/>
      <c r="NZG130" s="273"/>
      <c r="NZH130" s="273"/>
      <c r="NZI130" s="273"/>
      <c r="NZJ130" s="273"/>
      <c r="NZK130" s="273"/>
      <c r="NZL130" s="273"/>
      <c r="NZM130" s="273"/>
      <c r="NZN130" s="273"/>
      <c r="NZO130" s="273"/>
      <c r="NZP130" s="273"/>
      <c r="NZQ130" s="273"/>
      <c r="NZR130" s="273"/>
      <c r="NZS130" s="273"/>
      <c r="NZT130" s="273"/>
      <c r="NZU130" s="273"/>
      <c r="NZV130" s="273"/>
      <c r="NZW130" s="273"/>
      <c r="NZX130" s="273"/>
      <c r="NZY130" s="273"/>
      <c r="NZZ130" s="273"/>
      <c r="OAA130" s="273"/>
      <c r="OAB130" s="273"/>
      <c r="OAC130" s="273"/>
      <c r="OAD130" s="273"/>
      <c r="OAE130" s="273"/>
      <c r="OAF130" s="273"/>
      <c r="OAG130" s="273"/>
      <c r="OAH130" s="273"/>
      <c r="OAI130" s="273"/>
      <c r="OAJ130" s="273"/>
      <c r="OAK130" s="273"/>
      <c r="OAL130" s="273"/>
      <c r="OAM130" s="273"/>
      <c r="OAN130" s="273"/>
      <c r="OAO130" s="273"/>
      <c r="OAP130" s="273"/>
      <c r="OAQ130" s="273"/>
      <c r="OAR130" s="273"/>
      <c r="OAS130" s="273"/>
      <c r="OAT130" s="273"/>
      <c r="OAU130" s="273"/>
      <c r="OAV130" s="273"/>
      <c r="OAW130" s="273"/>
      <c r="OAX130" s="273"/>
      <c r="OAY130" s="273"/>
      <c r="OAZ130" s="273"/>
      <c r="OBA130" s="273"/>
      <c r="OBB130" s="273"/>
      <c r="OBC130" s="273"/>
      <c r="OBD130" s="273"/>
      <c r="OBE130" s="273"/>
      <c r="OBF130" s="273"/>
      <c r="OBG130" s="273"/>
      <c r="OBH130" s="273"/>
      <c r="OBI130" s="273"/>
      <c r="OBJ130" s="273"/>
      <c r="OBK130" s="273"/>
      <c r="OBL130" s="273"/>
      <c r="OBM130" s="273"/>
      <c r="OBN130" s="273"/>
      <c r="OBO130" s="273"/>
      <c r="OBP130" s="273"/>
      <c r="OBQ130" s="273"/>
      <c r="OBR130" s="273"/>
      <c r="OBS130" s="273"/>
      <c r="OBT130" s="273"/>
      <c r="OBU130" s="273"/>
      <c r="OBV130" s="273"/>
      <c r="OBW130" s="273"/>
      <c r="OBX130" s="273"/>
      <c r="OBY130" s="273"/>
      <c r="OBZ130" s="273"/>
      <c r="OCA130" s="273"/>
      <c r="OCB130" s="273"/>
      <c r="OCC130" s="273"/>
      <c r="OCD130" s="273"/>
      <c r="OCE130" s="273"/>
      <c r="OCF130" s="273"/>
      <c r="OCG130" s="273"/>
      <c r="OCH130" s="273"/>
      <c r="OCI130" s="273"/>
      <c r="OCJ130" s="273"/>
      <c r="OCK130" s="273"/>
      <c r="OCL130" s="273"/>
      <c r="OCM130" s="273"/>
      <c r="OCN130" s="273"/>
      <c r="OCO130" s="273"/>
      <c r="OCP130" s="273"/>
      <c r="OCQ130" s="273"/>
      <c r="OCR130" s="273"/>
      <c r="OCS130" s="273"/>
      <c r="OCT130" s="273"/>
      <c r="OCU130" s="273"/>
      <c r="OCV130" s="273"/>
      <c r="OCW130" s="273"/>
      <c r="OCX130" s="273"/>
      <c r="OCY130" s="273"/>
      <c r="OCZ130" s="273"/>
      <c r="ODA130" s="273"/>
      <c r="ODB130" s="273"/>
      <c r="ODC130" s="273"/>
      <c r="ODD130" s="273"/>
      <c r="ODE130" s="273"/>
      <c r="ODF130" s="273"/>
      <c r="ODG130" s="273"/>
      <c r="ODH130" s="273"/>
      <c r="ODI130" s="273"/>
      <c r="ODJ130" s="273"/>
      <c r="ODK130" s="273"/>
      <c r="ODL130" s="273"/>
      <c r="ODM130" s="273"/>
      <c r="ODN130" s="273"/>
      <c r="ODO130" s="273"/>
      <c r="ODP130" s="273"/>
      <c r="ODQ130" s="273"/>
      <c r="ODR130" s="273"/>
      <c r="ODS130" s="273"/>
      <c r="ODT130" s="273"/>
      <c r="ODU130" s="273"/>
      <c r="ODV130" s="273"/>
      <c r="ODW130" s="273"/>
      <c r="ODX130" s="273"/>
      <c r="ODY130" s="273"/>
      <c r="ODZ130" s="273"/>
      <c r="OEA130" s="273"/>
      <c r="OEB130" s="273"/>
      <c r="OEC130" s="273"/>
      <c r="OED130" s="273"/>
      <c r="OEE130" s="273"/>
      <c r="OEF130" s="273"/>
      <c r="OEG130" s="273"/>
      <c r="OEH130" s="273"/>
      <c r="OEI130" s="273"/>
      <c r="OEJ130" s="273"/>
      <c r="OEK130" s="273"/>
      <c r="OEL130" s="273"/>
      <c r="OEM130" s="273"/>
      <c r="OEN130" s="273"/>
      <c r="OEO130" s="273"/>
      <c r="OEP130" s="273"/>
      <c r="OEQ130" s="273"/>
      <c r="OER130" s="273"/>
      <c r="OES130" s="273"/>
      <c r="OET130" s="273"/>
      <c r="OEU130" s="273"/>
      <c r="OEV130" s="273"/>
      <c r="OEW130" s="273"/>
      <c r="OEX130" s="273"/>
      <c r="OEY130" s="273"/>
      <c r="OEZ130" s="273"/>
      <c r="OFA130" s="273"/>
      <c r="OFB130" s="273"/>
      <c r="OFC130" s="273"/>
      <c r="OFD130" s="273"/>
      <c r="OFE130" s="273"/>
      <c r="OFF130" s="273"/>
      <c r="OFG130" s="273"/>
      <c r="OFH130" s="273"/>
      <c r="OFI130" s="273"/>
      <c r="OFJ130" s="273"/>
      <c r="OFK130" s="273"/>
      <c r="OFL130" s="273"/>
      <c r="OFM130" s="273"/>
      <c r="OFN130" s="273"/>
      <c r="OFO130" s="273"/>
      <c r="OFP130" s="273"/>
      <c r="OFQ130" s="273"/>
      <c r="OFR130" s="273"/>
      <c r="OFS130" s="273"/>
      <c r="OFT130" s="273"/>
      <c r="OFU130" s="273"/>
      <c r="OFV130" s="273"/>
      <c r="OFW130" s="273"/>
      <c r="OFX130" s="273"/>
      <c r="OFY130" s="273"/>
      <c r="OFZ130" s="273"/>
      <c r="OGA130" s="273"/>
      <c r="OGB130" s="273"/>
      <c r="OGC130" s="273"/>
      <c r="OGD130" s="273"/>
      <c r="OGE130" s="273"/>
      <c r="OGF130" s="273"/>
      <c r="OGG130" s="273"/>
      <c r="OGH130" s="273"/>
      <c r="OGI130" s="273"/>
      <c r="OGJ130" s="273"/>
      <c r="OGK130" s="273"/>
      <c r="OGL130" s="273"/>
      <c r="OGM130" s="273"/>
      <c r="OGN130" s="273"/>
      <c r="OGO130" s="273"/>
      <c r="OGP130" s="273"/>
      <c r="OGQ130" s="273"/>
      <c r="OGR130" s="273"/>
      <c r="OGS130" s="273"/>
      <c r="OGT130" s="273"/>
      <c r="OGU130" s="273"/>
      <c r="OGV130" s="273"/>
      <c r="OGW130" s="273"/>
      <c r="OGX130" s="273"/>
      <c r="OGY130" s="273"/>
      <c r="OGZ130" s="273"/>
      <c r="OHA130" s="273"/>
      <c r="OHB130" s="273"/>
      <c r="OHC130" s="273"/>
      <c r="OHD130" s="273"/>
      <c r="OHE130" s="273"/>
      <c r="OHF130" s="273"/>
      <c r="OHG130" s="273"/>
      <c r="OHH130" s="273"/>
      <c r="OHI130" s="273"/>
      <c r="OHJ130" s="273"/>
      <c r="OHK130" s="273"/>
      <c r="OHL130" s="273"/>
      <c r="OHM130" s="273"/>
      <c r="OHN130" s="273"/>
      <c r="OHO130" s="273"/>
      <c r="OHP130" s="273"/>
      <c r="OHQ130" s="273"/>
      <c r="OHR130" s="273"/>
      <c r="OHS130" s="273"/>
      <c r="OHT130" s="273"/>
      <c r="OHU130" s="273"/>
      <c r="OHV130" s="273"/>
      <c r="OHW130" s="273"/>
      <c r="OHX130" s="273"/>
      <c r="OHY130" s="273"/>
      <c r="OHZ130" s="273"/>
      <c r="OIA130" s="273"/>
      <c r="OIB130" s="273"/>
      <c r="OIC130" s="273"/>
      <c r="OID130" s="273"/>
      <c r="OIE130" s="273"/>
      <c r="OIF130" s="273"/>
      <c r="OIG130" s="273"/>
      <c r="OIH130" s="273"/>
      <c r="OII130" s="273"/>
      <c r="OIJ130" s="273"/>
      <c r="OIK130" s="273"/>
      <c r="OIL130" s="273"/>
      <c r="OIM130" s="273"/>
      <c r="OIN130" s="273"/>
      <c r="OIO130" s="273"/>
      <c r="OIP130" s="273"/>
      <c r="OIQ130" s="273"/>
      <c r="OIR130" s="273"/>
      <c r="OIS130" s="273"/>
      <c r="OIT130" s="273"/>
      <c r="OIU130" s="273"/>
      <c r="OIV130" s="273"/>
      <c r="OIW130" s="273"/>
      <c r="OIX130" s="273"/>
      <c r="OIY130" s="273"/>
      <c r="OIZ130" s="273"/>
      <c r="OJA130" s="273"/>
      <c r="OJB130" s="273"/>
      <c r="OJC130" s="273"/>
      <c r="OJD130" s="273"/>
      <c r="OJE130" s="273"/>
      <c r="OJF130" s="273"/>
      <c r="OJG130" s="273"/>
      <c r="OJH130" s="273"/>
      <c r="OJI130" s="273"/>
      <c r="OJJ130" s="273"/>
      <c r="OJK130" s="273"/>
      <c r="OJL130" s="273"/>
      <c r="OJM130" s="273"/>
      <c r="OJN130" s="273"/>
      <c r="OJO130" s="273"/>
      <c r="OJP130" s="273"/>
      <c r="OJQ130" s="273"/>
      <c r="OJR130" s="273"/>
      <c r="OJS130" s="273"/>
      <c r="OJT130" s="273"/>
      <c r="OJU130" s="273"/>
      <c r="OJV130" s="273"/>
      <c r="OJW130" s="273"/>
      <c r="OJX130" s="273"/>
      <c r="OJY130" s="273"/>
      <c r="OJZ130" s="273"/>
      <c r="OKA130" s="273"/>
      <c r="OKB130" s="273"/>
      <c r="OKC130" s="273"/>
      <c r="OKD130" s="273"/>
      <c r="OKE130" s="273"/>
      <c r="OKF130" s="273"/>
      <c r="OKG130" s="273"/>
      <c r="OKH130" s="273"/>
      <c r="OKI130" s="273"/>
      <c r="OKJ130" s="273"/>
      <c r="OKK130" s="273"/>
      <c r="OKL130" s="273"/>
      <c r="OKM130" s="273"/>
      <c r="OKN130" s="273"/>
      <c r="OKO130" s="273"/>
      <c r="OKP130" s="273"/>
      <c r="OKQ130" s="273"/>
      <c r="OKR130" s="273"/>
      <c r="OKS130" s="273"/>
      <c r="OKT130" s="273"/>
      <c r="OKU130" s="273"/>
      <c r="OKV130" s="273"/>
      <c r="OKW130" s="273"/>
      <c r="OKX130" s="273"/>
      <c r="OKY130" s="273"/>
      <c r="OKZ130" s="273"/>
      <c r="OLA130" s="273"/>
      <c r="OLB130" s="273"/>
      <c r="OLC130" s="273"/>
      <c r="OLD130" s="273"/>
      <c r="OLE130" s="273"/>
      <c r="OLF130" s="273"/>
      <c r="OLG130" s="273"/>
      <c r="OLH130" s="273"/>
      <c r="OLI130" s="273"/>
      <c r="OLJ130" s="273"/>
      <c r="OLK130" s="273"/>
      <c r="OLL130" s="273"/>
      <c r="OLM130" s="273"/>
      <c r="OLN130" s="273"/>
      <c r="OLO130" s="273"/>
      <c r="OLP130" s="273"/>
      <c r="OLQ130" s="273"/>
      <c r="OLR130" s="273"/>
      <c r="OLS130" s="273"/>
      <c r="OLT130" s="273"/>
      <c r="OLU130" s="273"/>
      <c r="OLV130" s="273"/>
      <c r="OLW130" s="273"/>
      <c r="OLX130" s="273"/>
      <c r="OLY130" s="273"/>
      <c r="OLZ130" s="273"/>
      <c r="OMA130" s="273"/>
      <c r="OMB130" s="273"/>
      <c r="OMC130" s="273"/>
      <c r="OMD130" s="273"/>
      <c r="OME130" s="273"/>
      <c r="OMF130" s="273"/>
      <c r="OMG130" s="273"/>
      <c r="OMH130" s="273"/>
      <c r="OMI130" s="273"/>
      <c r="OMJ130" s="273"/>
      <c r="OMK130" s="273"/>
      <c r="OML130" s="273"/>
      <c r="OMM130" s="273"/>
      <c r="OMN130" s="273"/>
      <c r="OMO130" s="273"/>
      <c r="OMP130" s="273"/>
      <c r="OMQ130" s="273"/>
      <c r="OMR130" s="273"/>
      <c r="OMS130" s="273"/>
      <c r="OMT130" s="273"/>
      <c r="OMU130" s="273"/>
      <c r="OMV130" s="273"/>
      <c r="OMW130" s="273"/>
      <c r="OMX130" s="273"/>
      <c r="OMY130" s="273"/>
      <c r="OMZ130" s="273"/>
      <c r="ONA130" s="273"/>
      <c r="ONB130" s="273"/>
      <c r="ONC130" s="273"/>
      <c r="OND130" s="273"/>
      <c r="ONE130" s="273"/>
      <c r="ONF130" s="273"/>
      <c r="ONG130" s="273"/>
      <c r="ONH130" s="273"/>
      <c r="ONI130" s="273"/>
      <c r="ONJ130" s="273"/>
      <c r="ONK130" s="273"/>
      <c r="ONL130" s="273"/>
      <c r="ONM130" s="273"/>
      <c r="ONN130" s="273"/>
      <c r="ONO130" s="273"/>
      <c r="ONP130" s="273"/>
      <c r="ONQ130" s="273"/>
      <c r="ONR130" s="273"/>
      <c r="ONS130" s="273"/>
      <c r="ONT130" s="273"/>
      <c r="ONU130" s="273"/>
      <c r="ONV130" s="273"/>
      <c r="ONW130" s="273"/>
      <c r="ONX130" s="273"/>
      <c r="ONY130" s="273"/>
      <c r="ONZ130" s="273"/>
      <c r="OOA130" s="273"/>
      <c r="OOB130" s="273"/>
      <c r="OOC130" s="273"/>
      <c r="OOD130" s="273"/>
      <c r="OOE130" s="273"/>
      <c r="OOF130" s="273"/>
      <c r="OOG130" s="273"/>
      <c r="OOH130" s="273"/>
      <c r="OOI130" s="273"/>
      <c r="OOJ130" s="273"/>
      <c r="OOK130" s="273"/>
      <c r="OOL130" s="273"/>
      <c r="OOM130" s="273"/>
      <c r="OON130" s="273"/>
      <c r="OOO130" s="273"/>
      <c r="OOP130" s="273"/>
      <c r="OOQ130" s="273"/>
      <c r="OOR130" s="273"/>
      <c r="OOS130" s="273"/>
      <c r="OOT130" s="273"/>
      <c r="OOU130" s="273"/>
      <c r="OOV130" s="273"/>
      <c r="OOW130" s="273"/>
      <c r="OOX130" s="273"/>
      <c r="OOY130" s="273"/>
      <c r="OOZ130" s="273"/>
      <c r="OPA130" s="273"/>
      <c r="OPB130" s="273"/>
      <c r="OPC130" s="273"/>
      <c r="OPD130" s="273"/>
      <c r="OPE130" s="273"/>
      <c r="OPF130" s="273"/>
      <c r="OPG130" s="273"/>
      <c r="OPH130" s="273"/>
      <c r="OPI130" s="273"/>
      <c r="OPJ130" s="273"/>
      <c r="OPK130" s="273"/>
      <c r="OPL130" s="273"/>
      <c r="OPM130" s="273"/>
      <c r="OPN130" s="273"/>
      <c r="OPO130" s="273"/>
      <c r="OPP130" s="273"/>
      <c r="OPQ130" s="273"/>
      <c r="OPR130" s="273"/>
      <c r="OPS130" s="273"/>
      <c r="OPT130" s="273"/>
      <c r="OPU130" s="273"/>
      <c r="OPV130" s="273"/>
      <c r="OPW130" s="273"/>
      <c r="OPX130" s="273"/>
      <c r="OPY130" s="273"/>
      <c r="OPZ130" s="273"/>
      <c r="OQA130" s="273"/>
      <c r="OQB130" s="273"/>
      <c r="OQC130" s="273"/>
      <c r="OQD130" s="273"/>
      <c r="OQE130" s="273"/>
      <c r="OQF130" s="273"/>
      <c r="OQG130" s="273"/>
      <c r="OQH130" s="273"/>
      <c r="OQI130" s="273"/>
      <c r="OQJ130" s="273"/>
      <c r="OQK130" s="273"/>
      <c r="OQL130" s="273"/>
      <c r="OQM130" s="273"/>
      <c r="OQN130" s="273"/>
      <c r="OQO130" s="273"/>
      <c r="OQP130" s="273"/>
      <c r="OQQ130" s="273"/>
      <c r="OQR130" s="273"/>
      <c r="OQS130" s="273"/>
      <c r="OQT130" s="273"/>
      <c r="OQU130" s="273"/>
      <c r="OQV130" s="273"/>
      <c r="OQW130" s="273"/>
      <c r="OQX130" s="273"/>
      <c r="OQY130" s="273"/>
      <c r="OQZ130" s="273"/>
      <c r="ORA130" s="273"/>
      <c r="ORB130" s="273"/>
      <c r="ORC130" s="273"/>
      <c r="ORD130" s="273"/>
      <c r="ORE130" s="273"/>
      <c r="ORF130" s="273"/>
      <c r="ORG130" s="273"/>
      <c r="ORH130" s="273"/>
      <c r="ORI130" s="273"/>
      <c r="ORJ130" s="273"/>
      <c r="ORK130" s="273"/>
      <c r="ORL130" s="273"/>
      <c r="ORM130" s="273"/>
      <c r="ORN130" s="273"/>
      <c r="ORO130" s="273"/>
      <c r="ORP130" s="273"/>
      <c r="ORQ130" s="273"/>
      <c r="ORR130" s="273"/>
      <c r="ORS130" s="273"/>
      <c r="ORT130" s="273"/>
      <c r="ORU130" s="273"/>
      <c r="ORV130" s="273"/>
      <c r="ORW130" s="273"/>
      <c r="ORX130" s="273"/>
      <c r="ORY130" s="273"/>
      <c r="ORZ130" s="273"/>
      <c r="OSA130" s="273"/>
      <c r="OSB130" s="273"/>
      <c r="OSC130" s="273"/>
      <c r="OSD130" s="273"/>
      <c r="OSE130" s="273"/>
      <c r="OSF130" s="273"/>
      <c r="OSG130" s="273"/>
      <c r="OSH130" s="273"/>
      <c r="OSI130" s="273"/>
      <c r="OSJ130" s="273"/>
      <c r="OSK130" s="273"/>
      <c r="OSL130" s="273"/>
      <c r="OSM130" s="273"/>
      <c r="OSN130" s="273"/>
      <c r="OSO130" s="273"/>
      <c r="OSP130" s="273"/>
      <c r="OSQ130" s="273"/>
      <c r="OSR130" s="273"/>
      <c r="OSS130" s="273"/>
      <c r="OST130" s="273"/>
      <c r="OSU130" s="273"/>
      <c r="OSV130" s="273"/>
      <c r="OSW130" s="273"/>
      <c r="OSX130" s="273"/>
      <c r="OSY130" s="273"/>
      <c r="OSZ130" s="273"/>
      <c r="OTA130" s="273"/>
      <c r="OTB130" s="273"/>
      <c r="OTC130" s="273"/>
      <c r="OTD130" s="273"/>
      <c r="OTE130" s="273"/>
      <c r="OTF130" s="273"/>
      <c r="OTG130" s="273"/>
      <c r="OTH130" s="273"/>
      <c r="OTI130" s="273"/>
      <c r="OTJ130" s="273"/>
      <c r="OTK130" s="273"/>
      <c r="OTL130" s="273"/>
      <c r="OTM130" s="273"/>
      <c r="OTN130" s="273"/>
      <c r="OTO130" s="273"/>
      <c r="OTP130" s="273"/>
      <c r="OTQ130" s="273"/>
      <c r="OTR130" s="273"/>
      <c r="OTS130" s="273"/>
      <c r="OTT130" s="273"/>
      <c r="OTU130" s="273"/>
      <c r="OTV130" s="273"/>
      <c r="OTW130" s="273"/>
      <c r="OTX130" s="273"/>
      <c r="OTY130" s="273"/>
      <c r="OTZ130" s="273"/>
      <c r="OUA130" s="273"/>
      <c r="OUB130" s="273"/>
      <c r="OUC130" s="273"/>
      <c r="OUD130" s="273"/>
      <c r="OUE130" s="273"/>
      <c r="OUF130" s="273"/>
      <c r="OUG130" s="273"/>
      <c r="OUH130" s="273"/>
      <c r="OUI130" s="273"/>
      <c r="OUJ130" s="273"/>
      <c r="OUK130" s="273"/>
      <c r="OUL130" s="273"/>
      <c r="OUM130" s="273"/>
      <c r="OUN130" s="273"/>
      <c r="OUO130" s="273"/>
      <c r="OUP130" s="273"/>
      <c r="OUQ130" s="273"/>
      <c r="OUR130" s="273"/>
      <c r="OUS130" s="273"/>
      <c r="OUT130" s="273"/>
      <c r="OUU130" s="273"/>
      <c r="OUV130" s="273"/>
      <c r="OUW130" s="273"/>
      <c r="OUX130" s="273"/>
      <c r="OUY130" s="273"/>
      <c r="OUZ130" s="273"/>
      <c r="OVA130" s="273"/>
      <c r="OVB130" s="273"/>
      <c r="OVC130" s="273"/>
      <c r="OVD130" s="273"/>
      <c r="OVE130" s="273"/>
      <c r="OVF130" s="273"/>
      <c r="OVG130" s="273"/>
      <c r="OVH130" s="273"/>
      <c r="OVI130" s="273"/>
      <c r="OVJ130" s="273"/>
      <c r="OVK130" s="273"/>
      <c r="OVL130" s="273"/>
      <c r="OVM130" s="273"/>
      <c r="OVN130" s="273"/>
      <c r="OVO130" s="273"/>
      <c r="OVP130" s="273"/>
      <c r="OVQ130" s="273"/>
      <c r="OVR130" s="273"/>
      <c r="OVS130" s="273"/>
      <c r="OVT130" s="273"/>
      <c r="OVU130" s="273"/>
      <c r="OVV130" s="273"/>
      <c r="OVW130" s="273"/>
      <c r="OVX130" s="273"/>
      <c r="OVY130" s="273"/>
      <c r="OVZ130" s="273"/>
      <c r="OWA130" s="273"/>
      <c r="OWB130" s="273"/>
      <c r="OWC130" s="273"/>
      <c r="OWD130" s="273"/>
      <c r="OWE130" s="273"/>
      <c r="OWF130" s="273"/>
      <c r="OWG130" s="273"/>
      <c r="OWH130" s="273"/>
      <c r="OWI130" s="273"/>
      <c r="OWJ130" s="273"/>
      <c r="OWK130" s="273"/>
      <c r="OWL130" s="273"/>
      <c r="OWM130" s="273"/>
      <c r="OWN130" s="273"/>
      <c r="OWO130" s="273"/>
      <c r="OWP130" s="273"/>
      <c r="OWQ130" s="273"/>
      <c r="OWR130" s="273"/>
      <c r="OWS130" s="273"/>
      <c r="OWT130" s="273"/>
      <c r="OWU130" s="273"/>
      <c r="OWV130" s="273"/>
      <c r="OWW130" s="273"/>
      <c r="OWX130" s="273"/>
      <c r="OWY130" s="273"/>
      <c r="OWZ130" s="273"/>
      <c r="OXA130" s="273"/>
      <c r="OXB130" s="273"/>
      <c r="OXC130" s="273"/>
      <c r="OXD130" s="273"/>
      <c r="OXE130" s="273"/>
      <c r="OXF130" s="273"/>
      <c r="OXG130" s="273"/>
      <c r="OXH130" s="273"/>
      <c r="OXI130" s="273"/>
      <c r="OXJ130" s="273"/>
      <c r="OXK130" s="273"/>
      <c r="OXL130" s="273"/>
      <c r="OXM130" s="273"/>
      <c r="OXN130" s="273"/>
      <c r="OXO130" s="273"/>
      <c r="OXP130" s="273"/>
      <c r="OXQ130" s="273"/>
      <c r="OXR130" s="273"/>
      <c r="OXS130" s="273"/>
      <c r="OXT130" s="273"/>
      <c r="OXU130" s="273"/>
      <c r="OXV130" s="273"/>
      <c r="OXW130" s="273"/>
      <c r="OXX130" s="273"/>
      <c r="OXY130" s="273"/>
      <c r="OXZ130" s="273"/>
      <c r="OYA130" s="273"/>
      <c r="OYB130" s="273"/>
      <c r="OYC130" s="273"/>
      <c r="OYD130" s="273"/>
      <c r="OYE130" s="273"/>
      <c r="OYF130" s="273"/>
      <c r="OYG130" s="273"/>
      <c r="OYH130" s="273"/>
      <c r="OYI130" s="273"/>
      <c r="OYJ130" s="273"/>
      <c r="OYK130" s="273"/>
      <c r="OYL130" s="273"/>
      <c r="OYM130" s="273"/>
      <c r="OYN130" s="273"/>
      <c r="OYO130" s="273"/>
      <c r="OYP130" s="273"/>
      <c r="OYQ130" s="273"/>
      <c r="OYR130" s="273"/>
      <c r="OYS130" s="273"/>
      <c r="OYT130" s="273"/>
      <c r="OYU130" s="273"/>
      <c r="OYV130" s="273"/>
      <c r="OYW130" s="273"/>
      <c r="OYX130" s="273"/>
      <c r="OYY130" s="273"/>
      <c r="OYZ130" s="273"/>
      <c r="OZA130" s="273"/>
      <c r="OZB130" s="273"/>
      <c r="OZC130" s="273"/>
      <c r="OZD130" s="273"/>
      <c r="OZE130" s="273"/>
      <c r="OZF130" s="273"/>
      <c r="OZG130" s="273"/>
      <c r="OZH130" s="273"/>
      <c r="OZI130" s="273"/>
      <c r="OZJ130" s="273"/>
      <c r="OZK130" s="273"/>
      <c r="OZL130" s="273"/>
      <c r="OZM130" s="273"/>
      <c r="OZN130" s="273"/>
      <c r="OZO130" s="273"/>
      <c r="OZP130" s="273"/>
      <c r="OZQ130" s="273"/>
      <c r="OZR130" s="273"/>
      <c r="OZS130" s="273"/>
      <c r="OZT130" s="273"/>
      <c r="OZU130" s="273"/>
      <c r="OZV130" s="273"/>
      <c r="OZW130" s="273"/>
      <c r="OZX130" s="273"/>
      <c r="OZY130" s="273"/>
      <c r="OZZ130" s="273"/>
      <c r="PAA130" s="273"/>
      <c r="PAB130" s="273"/>
      <c r="PAC130" s="273"/>
      <c r="PAD130" s="273"/>
      <c r="PAE130" s="273"/>
      <c r="PAF130" s="273"/>
      <c r="PAG130" s="273"/>
      <c r="PAH130" s="273"/>
      <c r="PAI130" s="273"/>
      <c r="PAJ130" s="273"/>
      <c r="PAK130" s="273"/>
      <c r="PAL130" s="273"/>
      <c r="PAM130" s="273"/>
      <c r="PAN130" s="273"/>
      <c r="PAO130" s="273"/>
      <c r="PAP130" s="273"/>
      <c r="PAQ130" s="273"/>
      <c r="PAR130" s="273"/>
      <c r="PAS130" s="273"/>
      <c r="PAT130" s="273"/>
      <c r="PAU130" s="273"/>
      <c r="PAV130" s="273"/>
      <c r="PAW130" s="273"/>
      <c r="PAX130" s="273"/>
      <c r="PAY130" s="273"/>
      <c r="PAZ130" s="273"/>
      <c r="PBA130" s="273"/>
      <c r="PBB130" s="273"/>
      <c r="PBC130" s="273"/>
      <c r="PBD130" s="273"/>
      <c r="PBE130" s="273"/>
      <c r="PBF130" s="273"/>
      <c r="PBG130" s="273"/>
      <c r="PBH130" s="273"/>
      <c r="PBI130" s="273"/>
      <c r="PBJ130" s="273"/>
      <c r="PBK130" s="273"/>
      <c r="PBL130" s="273"/>
      <c r="PBM130" s="273"/>
      <c r="PBN130" s="273"/>
      <c r="PBO130" s="273"/>
      <c r="PBP130" s="273"/>
      <c r="PBQ130" s="273"/>
      <c r="PBR130" s="273"/>
      <c r="PBS130" s="273"/>
      <c r="PBT130" s="273"/>
      <c r="PBU130" s="273"/>
      <c r="PBV130" s="273"/>
      <c r="PBW130" s="273"/>
      <c r="PBX130" s="273"/>
      <c r="PBY130" s="273"/>
      <c r="PBZ130" s="273"/>
      <c r="PCA130" s="273"/>
      <c r="PCB130" s="273"/>
      <c r="PCC130" s="273"/>
      <c r="PCD130" s="273"/>
      <c r="PCE130" s="273"/>
      <c r="PCF130" s="273"/>
      <c r="PCG130" s="273"/>
      <c r="PCH130" s="273"/>
      <c r="PCI130" s="273"/>
      <c r="PCJ130" s="273"/>
      <c r="PCK130" s="273"/>
      <c r="PCL130" s="273"/>
      <c r="PCM130" s="273"/>
      <c r="PCN130" s="273"/>
      <c r="PCO130" s="273"/>
      <c r="PCP130" s="273"/>
      <c r="PCQ130" s="273"/>
      <c r="PCR130" s="273"/>
      <c r="PCS130" s="273"/>
      <c r="PCT130" s="273"/>
      <c r="PCU130" s="273"/>
      <c r="PCV130" s="273"/>
      <c r="PCW130" s="273"/>
      <c r="PCX130" s="273"/>
      <c r="PCY130" s="273"/>
      <c r="PCZ130" s="273"/>
      <c r="PDA130" s="273"/>
      <c r="PDB130" s="273"/>
      <c r="PDC130" s="273"/>
      <c r="PDD130" s="273"/>
      <c r="PDE130" s="273"/>
      <c r="PDF130" s="273"/>
      <c r="PDG130" s="273"/>
      <c r="PDH130" s="273"/>
      <c r="PDI130" s="273"/>
      <c r="PDJ130" s="273"/>
      <c r="PDK130" s="273"/>
      <c r="PDL130" s="273"/>
      <c r="PDM130" s="273"/>
      <c r="PDN130" s="273"/>
      <c r="PDO130" s="273"/>
      <c r="PDP130" s="273"/>
      <c r="PDQ130" s="273"/>
      <c r="PDR130" s="273"/>
      <c r="PDS130" s="273"/>
      <c r="PDT130" s="273"/>
      <c r="PDU130" s="273"/>
      <c r="PDV130" s="273"/>
      <c r="PDW130" s="273"/>
      <c r="PDX130" s="273"/>
      <c r="PDY130" s="273"/>
      <c r="PDZ130" s="273"/>
      <c r="PEA130" s="273"/>
      <c r="PEB130" s="273"/>
      <c r="PEC130" s="273"/>
      <c r="PED130" s="273"/>
      <c r="PEE130" s="273"/>
      <c r="PEF130" s="273"/>
      <c r="PEG130" s="273"/>
      <c r="PEH130" s="273"/>
      <c r="PEI130" s="273"/>
      <c r="PEJ130" s="273"/>
      <c r="PEK130" s="273"/>
      <c r="PEL130" s="273"/>
      <c r="PEM130" s="273"/>
      <c r="PEN130" s="273"/>
      <c r="PEO130" s="273"/>
      <c r="PEP130" s="273"/>
      <c r="PEQ130" s="273"/>
      <c r="PER130" s="273"/>
      <c r="PES130" s="273"/>
      <c r="PET130" s="273"/>
      <c r="PEU130" s="273"/>
      <c r="PEV130" s="273"/>
      <c r="PEW130" s="273"/>
      <c r="PEX130" s="273"/>
      <c r="PEY130" s="273"/>
      <c r="PEZ130" s="273"/>
      <c r="PFA130" s="273"/>
      <c r="PFB130" s="273"/>
      <c r="PFC130" s="273"/>
      <c r="PFD130" s="273"/>
      <c r="PFE130" s="273"/>
      <c r="PFF130" s="273"/>
      <c r="PFG130" s="273"/>
      <c r="PFH130" s="273"/>
      <c r="PFI130" s="273"/>
      <c r="PFJ130" s="273"/>
      <c r="PFK130" s="273"/>
      <c r="PFL130" s="273"/>
      <c r="PFM130" s="273"/>
      <c r="PFN130" s="273"/>
      <c r="PFO130" s="273"/>
      <c r="PFP130" s="273"/>
      <c r="PFQ130" s="273"/>
      <c r="PFR130" s="273"/>
      <c r="PFS130" s="273"/>
      <c r="PFT130" s="273"/>
      <c r="PFU130" s="273"/>
      <c r="PFV130" s="273"/>
      <c r="PFW130" s="273"/>
      <c r="PFX130" s="273"/>
      <c r="PFY130" s="273"/>
      <c r="PFZ130" s="273"/>
      <c r="PGA130" s="273"/>
      <c r="PGB130" s="273"/>
      <c r="PGC130" s="273"/>
      <c r="PGD130" s="273"/>
      <c r="PGE130" s="273"/>
      <c r="PGF130" s="273"/>
      <c r="PGG130" s="273"/>
      <c r="PGH130" s="273"/>
      <c r="PGI130" s="273"/>
      <c r="PGJ130" s="273"/>
      <c r="PGK130" s="273"/>
      <c r="PGL130" s="273"/>
      <c r="PGM130" s="273"/>
      <c r="PGN130" s="273"/>
      <c r="PGO130" s="273"/>
      <c r="PGP130" s="273"/>
      <c r="PGQ130" s="273"/>
      <c r="PGR130" s="273"/>
      <c r="PGS130" s="273"/>
      <c r="PGT130" s="273"/>
      <c r="PGU130" s="273"/>
      <c r="PGV130" s="273"/>
      <c r="PGW130" s="273"/>
      <c r="PGX130" s="273"/>
      <c r="PGY130" s="273"/>
      <c r="PGZ130" s="273"/>
      <c r="PHA130" s="273"/>
      <c r="PHB130" s="273"/>
      <c r="PHC130" s="273"/>
      <c r="PHD130" s="273"/>
      <c r="PHE130" s="273"/>
      <c r="PHF130" s="273"/>
      <c r="PHG130" s="273"/>
      <c r="PHH130" s="273"/>
      <c r="PHI130" s="273"/>
      <c r="PHJ130" s="273"/>
      <c r="PHK130" s="273"/>
      <c r="PHL130" s="273"/>
      <c r="PHM130" s="273"/>
      <c r="PHN130" s="273"/>
      <c r="PHO130" s="273"/>
      <c r="PHP130" s="273"/>
      <c r="PHQ130" s="273"/>
      <c r="PHR130" s="273"/>
      <c r="PHS130" s="273"/>
      <c r="PHT130" s="273"/>
      <c r="PHU130" s="273"/>
      <c r="PHV130" s="273"/>
      <c r="PHW130" s="273"/>
      <c r="PHX130" s="273"/>
      <c r="PHY130" s="273"/>
      <c r="PHZ130" s="273"/>
      <c r="PIA130" s="273"/>
      <c r="PIB130" s="273"/>
      <c r="PIC130" s="273"/>
      <c r="PID130" s="273"/>
      <c r="PIE130" s="273"/>
      <c r="PIF130" s="273"/>
      <c r="PIG130" s="273"/>
      <c r="PIH130" s="273"/>
      <c r="PII130" s="273"/>
      <c r="PIJ130" s="273"/>
      <c r="PIK130" s="273"/>
      <c r="PIL130" s="273"/>
      <c r="PIM130" s="273"/>
      <c r="PIN130" s="273"/>
      <c r="PIO130" s="273"/>
      <c r="PIP130" s="273"/>
      <c r="PIQ130" s="273"/>
      <c r="PIR130" s="273"/>
      <c r="PIS130" s="273"/>
      <c r="PIT130" s="273"/>
      <c r="PIU130" s="273"/>
      <c r="PIV130" s="273"/>
      <c r="PIW130" s="273"/>
      <c r="PIX130" s="273"/>
      <c r="PIY130" s="273"/>
      <c r="PIZ130" s="273"/>
      <c r="PJA130" s="273"/>
      <c r="PJB130" s="273"/>
      <c r="PJC130" s="273"/>
      <c r="PJD130" s="273"/>
      <c r="PJE130" s="273"/>
      <c r="PJF130" s="273"/>
      <c r="PJG130" s="273"/>
      <c r="PJH130" s="273"/>
      <c r="PJI130" s="273"/>
      <c r="PJJ130" s="273"/>
      <c r="PJK130" s="273"/>
      <c r="PJL130" s="273"/>
      <c r="PJM130" s="273"/>
      <c r="PJN130" s="273"/>
      <c r="PJO130" s="273"/>
      <c r="PJP130" s="273"/>
      <c r="PJQ130" s="273"/>
      <c r="PJR130" s="273"/>
      <c r="PJS130" s="273"/>
      <c r="PJT130" s="273"/>
      <c r="PJU130" s="273"/>
      <c r="PJV130" s="273"/>
      <c r="PJW130" s="273"/>
      <c r="PJX130" s="273"/>
      <c r="PJY130" s="273"/>
      <c r="PJZ130" s="273"/>
      <c r="PKA130" s="273"/>
      <c r="PKB130" s="273"/>
      <c r="PKC130" s="273"/>
      <c r="PKD130" s="273"/>
      <c r="PKE130" s="273"/>
      <c r="PKF130" s="273"/>
      <c r="PKG130" s="273"/>
      <c r="PKH130" s="273"/>
      <c r="PKI130" s="273"/>
      <c r="PKJ130" s="273"/>
      <c r="PKK130" s="273"/>
      <c r="PKL130" s="273"/>
      <c r="PKM130" s="273"/>
      <c r="PKN130" s="273"/>
      <c r="PKO130" s="273"/>
      <c r="PKP130" s="273"/>
      <c r="PKQ130" s="273"/>
      <c r="PKR130" s="273"/>
      <c r="PKS130" s="273"/>
      <c r="PKT130" s="273"/>
      <c r="PKU130" s="273"/>
      <c r="PKV130" s="273"/>
      <c r="PKW130" s="273"/>
      <c r="PKX130" s="273"/>
      <c r="PKY130" s="273"/>
      <c r="PKZ130" s="273"/>
      <c r="PLA130" s="273"/>
      <c r="PLB130" s="273"/>
      <c r="PLC130" s="273"/>
      <c r="PLD130" s="273"/>
      <c r="PLE130" s="273"/>
      <c r="PLF130" s="273"/>
      <c r="PLG130" s="273"/>
      <c r="PLH130" s="273"/>
      <c r="PLI130" s="273"/>
      <c r="PLJ130" s="273"/>
      <c r="PLK130" s="273"/>
      <c r="PLL130" s="273"/>
      <c r="PLM130" s="273"/>
      <c r="PLN130" s="273"/>
      <c r="PLO130" s="273"/>
      <c r="PLP130" s="273"/>
      <c r="PLQ130" s="273"/>
      <c r="PLR130" s="273"/>
      <c r="PLS130" s="273"/>
      <c r="PLT130" s="273"/>
      <c r="PLU130" s="273"/>
      <c r="PLV130" s="273"/>
      <c r="PLW130" s="273"/>
      <c r="PLX130" s="273"/>
      <c r="PLY130" s="273"/>
      <c r="PLZ130" s="273"/>
      <c r="PMA130" s="273"/>
      <c r="PMB130" s="273"/>
      <c r="PMC130" s="273"/>
      <c r="PMD130" s="273"/>
      <c r="PME130" s="273"/>
      <c r="PMF130" s="273"/>
      <c r="PMG130" s="273"/>
      <c r="PMH130" s="273"/>
      <c r="PMI130" s="273"/>
      <c r="PMJ130" s="273"/>
      <c r="PMK130" s="273"/>
      <c r="PML130" s="273"/>
      <c r="PMM130" s="273"/>
      <c r="PMN130" s="273"/>
      <c r="PMO130" s="273"/>
      <c r="PMP130" s="273"/>
      <c r="PMQ130" s="273"/>
      <c r="PMR130" s="273"/>
      <c r="PMS130" s="273"/>
      <c r="PMT130" s="273"/>
      <c r="PMU130" s="273"/>
      <c r="PMV130" s="273"/>
      <c r="PMW130" s="273"/>
      <c r="PMX130" s="273"/>
      <c r="PMY130" s="273"/>
      <c r="PMZ130" s="273"/>
      <c r="PNA130" s="273"/>
      <c r="PNB130" s="273"/>
      <c r="PNC130" s="273"/>
      <c r="PND130" s="273"/>
      <c r="PNE130" s="273"/>
      <c r="PNF130" s="273"/>
      <c r="PNG130" s="273"/>
      <c r="PNH130" s="273"/>
      <c r="PNI130" s="273"/>
      <c r="PNJ130" s="273"/>
      <c r="PNK130" s="273"/>
      <c r="PNL130" s="273"/>
      <c r="PNM130" s="273"/>
      <c r="PNN130" s="273"/>
      <c r="PNO130" s="273"/>
      <c r="PNP130" s="273"/>
      <c r="PNQ130" s="273"/>
      <c r="PNR130" s="273"/>
      <c r="PNS130" s="273"/>
      <c r="PNT130" s="273"/>
      <c r="PNU130" s="273"/>
      <c r="PNV130" s="273"/>
      <c r="PNW130" s="273"/>
      <c r="PNX130" s="273"/>
      <c r="PNY130" s="273"/>
      <c r="PNZ130" s="273"/>
      <c r="POA130" s="273"/>
      <c r="POB130" s="273"/>
      <c r="POC130" s="273"/>
      <c r="POD130" s="273"/>
      <c r="POE130" s="273"/>
      <c r="POF130" s="273"/>
      <c r="POG130" s="273"/>
      <c r="POH130" s="273"/>
      <c r="POI130" s="273"/>
      <c r="POJ130" s="273"/>
      <c r="POK130" s="273"/>
      <c r="POL130" s="273"/>
      <c r="POM130" s="273"/>
      <c r="PON130" s="273"/>
      <c r="POO130" s="273"/>
      <c r="POP130" s="273"/>
      <c r="POQ130" s="273"/>
      <c r="POR130" s="273"/>
      <c r="POS130" s="273"/>
      <c r="POT130" s="273"/>
      <c r="POU130" s="273"/>
      <c r="POV130" s="273"/>
      <c r="POW130" s="273"/>
      <c r="POX130" s="273"/>
      <c r="POY130" s="273"/>
      <c r="POZ130" s="273"/>
      <c r="PPA130" s="273"/>
      <c r="PPB130" s="273"/>
      <c r="PPC130" s="273"/>
      <c r="PPD130" s="273"/>
      <c r="PPE130" s="273"/>
      <c r="PPF130" s="273"/>
      <c r="PPG130" s="273"/>
      <c r="PPH130" s="273"/>
      <c r="PPI130" s="273"/>
      <c r="PPJ130" s="273"/>
      <c r="PPK130" s="273"/>
      <c r="PPL130" s="273"/>
      <c r="PPM130" s="273"/>
      <c r="PPN130" s="273"/>
      <c r="PPO130" s="273"/>
      <c r="PPP130" s="273"/>
      <c r="PPQ130" s="273"/>
      <c r="PPR130" s="273"/>
      <c r="PPS130" s="273"/>
      <c r="PPT130" s="273"/>
      <c r="PPU130" s="273"/>
      <c r="PPV130" s="273"/>
      <c r="PPW130" s="273"/>
      <c r="PPX130" s="273"/>
      <c r="PPY130" s="273"/>
      <c r="PPZ130" s="273"/>
      <c r="PQA130" s="273"/>
      <c r="PQB130" s="273"/>
      <c r="PQC130" s="273"/>
      <c r="PQD130" s="273"/>
      <c r="PQE130" s="273"/>
      <c r="PQF130" s="273"/>
      <c r="PQG130" s="273"/>
      <c r="PQH130" s="273"/>
      <c r="PQI130" s="273"/>
      <c r="PQJ130" s="273"/>
      <c r="PQK130" s="273"/>
      <c r="PQL130" s="273"/>
      <c r="PQM130" s="273"/>
      <c r="PQN130" s="273"/>
      <c r="PQO130" s="273"/>
      <c r="PQP130" s="273"/>
      <c r="PQQ130" s="273"/>
      <c r="PQR130" s="273"/>
      <c r="PQS130" s="273"/>
      <c r="PQT130" s="273"/>
      <c r="PQU130" s="273"/>
      <c r="PQV130" s="273"/>
      <c r="PQW130" s="273"/>
      <c r="PQX130" s="273"/>
      <c r="PQY130" s="273"/>
      <c r="PQZ130" s="273"/>
      <c r="PRA130" s="273"/>
      <c r="PRB130" s="273"/>
      <c r="PRC130" s="273"/>
      <c r="PRD130" s="273"/>
      <c r="PRE130" s="273"/>
      <c r="PRF130" s="273"/>
      <c r="PRG130" s="273"/>
      <c r="PRH130" s="273"/>
      <c r="PRI130" s="273"/>
      <c r="PRJ130" s="273"/>
      <c r="PRK130" s="273"/>
      <c r="PRL130" s="273"/>
      <c r="PRM130" s="273"/>
      <c r="PRN130" s="273"/>
      <c r="PRO130" s="273"/>
      <c r="PRP130" s="273"/>
      <c r="PRQ130" s="273"/>
      <c r="PRR130" s="273"/>
      <c r="PRS130" s="273"/>
      <c r="PRT130" s="273"/>
      <c r="PRU130" s="273"/>
      <c r="PRV130" s="273"/>
      <c r="PRW130" s="273"/>
      <c r="PRX130" s="273"/>
      <c r="PRY130" s="273"/>
      <c r="PRZ130" s="273"/>
      <c r="PSA130" s="273"/>
      <c r="PSB130" s="273"/>
      <c r="PSC130" s="273"/>
      <c r="PSD130" s="273"/>
      <c r="PSE130" s="273"/>
      <c r="PSF130" s="273"/>
      <c r="PSG130" s="273"/>
      <c r="PSH130" s="273"/>
      <c r="PSI130" s="273"/>
      <c r="PSJ130" s="273"/>
      <c r="PSK130" s="273"/>
      <c r="PSL130" s="273"/>
      <c r="PSM130" s="273"/>
      <c r="PSN130" s="273"/>
      <c r="PSO130" s="273"/>
      <c r="PSP130" s="273"/>
      <c r="PSQ130" s="273"/>
      <c r="PSR130" s="273"/>
      <c r="PSS130" s="273"/>
      <c r="PST130" s="273"/>
      <c r="PSU130" s="273"/>
      <c r="PSV130" s="273"/>
      <c r="PSW130" s="273"/>
      <c r="PSX130" s="273"/>
      <c r="PSY130" s="273"/>
      <c r="PSZ130" s="273"/>
      <c r="PTA130" s="273"/>
      <c r="PTB130" s="273"/>
      <c r="PTC130" s="273"/>
      <c r="PTD130" s="273"/>
      <c r="PTE130" s="273"/>
      <c r="PTF130" s="273"/>
      <c r="PTG130" s="273"/>
      <c r="PTH130" s="273"/>
      <c r="PTI130" s="273"/>
      <c r="PTJ130" s="273"/>
      <c r="PTK130" s="273"/>
      <c r="PTL130" s="273"/>
      <c r="PTM130" s="273"/>
      <c r="PTN130" s="273"/>
      <c r="PTO130" s="273"/>
      <c r="PTP130" s="273"/>
      <c r="PTQ130" s="273"/>
      <c r="PTR130" s="273"/>
      <c r="PTS130" s="273"/>
      <c r="PTT130" s="273"/>
      <c r="PTU130" s="273"/>
      <c r="PTV130" s="273"/>
      <c r="PTW130" s="273"/>
      <c r="PTX130" s="273"/>
      <c r="PTY130" s="273"/>
      <c r="PTZ130" s="273"/>
      <c r="PUA130" s="273"/>
      <c r="PUB130" s="273"/>
      <c r="PUC130" s="273"/>
      <c r="PUD130" s="273"/>
      <c r="PUE130" s="273"/>
      <c r="PUF130" s="273"/>
      <c r="PUG130" s="273"/>
      <c r="PUH130" s="273"/>
      <c r="PUI130" s="273"/>
      <c r="PUJ130" s="273"/>
      <c r="PUK130" s="273"/>
      <c r="PUL130" s="273"/>
      <c r="PUM130" s="273"/>
      <c r="PUN130" s="273"/>
      <c r="PUO130" s="273"/>
      <c r="PUP130" s="273"/>
      <c r="PUQ130" s="273"/>
      <c r="PUR130" s="273"/>
      <c r="PUS130" s="273"/>
      <c r="PUT130" s="273"/>
      <c r="PUU130" s="273"/>
      <c r="PUV130" s="273"/>
      <c r="PUW130" s="273"/>
      <c r="PUX130" s="273"/>
      <c r="PUY130" s="273"/>
      <c r="PUZ130" s="273"/>
      <c r="PVA130" s="273"/>
      <c r="PVB130" s="273"/>
      <c r="PVC130" s="273"/>
      <c r="PVD130" s="273"/>
      <c r="PVE130" s="273"/>
      <c r="PVF130" s="273"/>
      <c r="PVG130" s="273"/>
      <c r="PVH130" s="273"/>
      <c r="PVI130" s="273"/>
      <c r="PVJ130" s="273"/>
      <c r="PVK130" s="273"/>
      <c r="PVL130" s="273"/>
      <c r="PVM130" s="273"/>
      <c r="PVN130" s="273"/>
      <c r="PVO130" s="273"/>
      <c r="PVP130" s="273"/>
      <c r="PVQ130" s="273"/>
      <c r="PVR130" s="273"/>
      <c r="PVS130" s="273"/>
      <c r="PVT130" s="273"/>
      <c r="PVU130" s="273"/>
      <c r="PVV130" s="273"/>
      <c r="PVW130" s="273"/>
      <c r="PVX130" s="273"/>
      <c r="PVY130" s="273"/>
      <c r="PVZ130" s="273"/>
      <c r="PWA130" s="273"/>
      <c r="PWB130" s="273"/>
      <c r="PWC130" s="273"/>
      <c r="PWD130" s="273"/>
      <c r="PWE130" s="273"/>
      <c r="PWF130" s="273"/>
      <c r="PWG130" s="273"/>
      <c r="PWH130" s="273"/>
      <c r="PWI130" s="273"/>
      <c r="PWJ130" s="273"/>
      <c r="PWK130" s="273"/>
      <c r="PWL130" s="273"/>
      <c r="PWM130" s="273"/>
      <c r="PWN130" s="273"/>
      <c r="PWO130" s="273"/>
      <c r="PWP130" s="273"/>
      <c r="PWQ130" s="273"/>
      <c r="PWR130" s="273"/>
      <c r="PWS130" s="273"/>
      <c r="PWT130" s="273"/>
      <c r="PWU130" s="273"/>
      <c r="PWV130" s="273"/>
      <c r="PWW130" s="273"/>
      <c r="PWX130" s="273"/>
      <c r="PWY130" s="273"/>
      <c r="PWZ130" s="273"/>
      <c r="PXA130" s="273"/>
      <c r="PXB130" s="273"/>
      <c r="PXC130" s="273"/>
      <c r="PXD130" s="273"/>
      <c r="PXE130" s="273"/>
      <c r="PXF130" s="273"/>
      <c r="PXG130" s="273"/>
      <c r="PXH130" s="273"/>
      <c r="PXI130" s="273"/>
      <c r="PXJ130" s="273"/>
      <c r="PXK130" s="273"/>
      <c r="PXL130" s="273"/>
      <c r="PXM130" s="273"/>
      <c r="PXN130" s="273"/>
      <c r="PXO130" s="273"/>
      <c r="PXP130" s="273"/>
      <c r="PXQ130" s="273"/>
      <c r="PXR130" s="273"/>
      <c r="PXS130" s="273"/>
      <c r="PXT130" s="273"/>
      <c r="PXU130" s="273"/>
      <c r="PXV130" s="273"/>
      <c r="PXW130" s="273"/>
      <c r="PXX130" s="273"/>
      <c r="PXY130" s="273"/>
      <c r="PXZ130" s="273"/>
      <c r="PYA130" s="273"/>
      <c r="PYB130" s="273"/>
      <c r="PYC130" s="273"/>
      <c r="PYD130" s="273"/>
      <c r="PYE130" s="273"/>
      <c r="PYF130" s="273"/>
      <c r="PYG130" s="273"/>
      <c r="PYH130" s="273"/>
      <c r="PYI130" s="273"/>
      <c r="PYJ130" s="273"/>
      <c r="PYK130" s="273"/>
      <c r="PYL130" s="273"/>
      <c r="PYM130" s="273"/>
      <c r="PYN130" s="273"/>
      <c r="PYO130" s="273"/>
      <c r="PYP130" s="273"/>
      <c r="PYQ130" s="273"/>
      <c r="PYR130" s="273"/>
      <c r="PYS130" s="273"/>
      <c r="PYT130" s="273"/>
      <c r="PYU130" s="273"/>
      <c r="PYV130" s="273"/>
      <c r="PYW130" s="273"/>
      <c r="PYX130" s="273"/>
      <c r="PYY130" s="273"/>
      <c r="PYZ130" s="273"/>
      <c r="PZA130" s="273"/>
      <c r="PZB130" s="273"/>
      <c r="PZC130" s="273"/>
      <c r="PZD130" s="273"/>
      <c r="PZE130" s="273"/>
      <c r="PZF130" s="273"/>
      <c r="PZG130" s="273"/>
      <c r="PZH130" s="273"/>
      <c r="PZI130" s="273"/>
      <c r="PZJ130" s="273"/>
      <c r="PZK130" s="273"/>
      <c r="PZL130" s="273"/>
      <c r="PZM130" s="273"/>
      <c r="PZN130" s="273"/>
      <c r="PZO130" s="273"/>
      <c r="PZP130" s="273"/>
      <c r="PZQ130" s="273"/>
      <c r="PZR130" s="273"/>
      <c r="PZS130" s="273"/>
      <c r="PZT130" s="273"/>
      <c r="PZU130" s="273"/>
      <c r="PZV130" s="273"/>
      <c r="PZW130" s="273"/>
      <c r="PZX130" s="273"/>
      <c r="PZY130" s="273"/>
      <c r="PZZ130" s="273"/>
      <c r="QAA130" s="273"/>
      <c r="QAB130" s="273"/>
      <c r="QAC130" s="273"/>
      <c r="QAD130" s="273"/>
      <c r="QAE130" s="273"/>
      <c r="QAF130" s="273"/>
      <c r="QAG130" s="273"/>
      <c r="QAH130" s="273"/>
      <c r="QAI130" s="273"/>
      <c r="QAJ130" s="273"/>
      <c r="QAK130" s="273"/>
      <c r="QAL130" s="273"/>
      <c r="QAM130" s="273"/>
      <c r="QAN130" s="273"/>
      <c r="QAO130" s="273"/>
      <c r="QAP130" s="273"/>
      <c r="QAQ130" s="273"/>
      <c r="QAR130" s="273"/>
      <c r="QAS130" s="273"/>
      <c r="QAT130" s="273"/>
      <c r="QAU130" s="273"/>
      <c r="QAV130" s="273"/>
      <c r="QAW130" s="273"/>
      <c r="QAX130" s="273"/>
      <c r="QAY130" s="273"/>
      <c r="QAZ130" s="273"/>
      <c r="QBA130" s="273"/>
      <c r="QBB130" s="273"/>
      <c r="QBC130" s="273"/>
      <c r="QBD130" s="273"/>
      <c r="QBE130" s="273"/>
      <c r="QBF130" s="273"/>
      <c r="QBG130" s="273"/>
      <c r="QBH130" s="273"/>
      <c r="QBI130" s="273"/>
      <c r="QBJ130" s="273"/>
      <c r="QBK130" s="273"/>
      <c r="QBL130" s="273"/>
      <c r="QBM130" s="273"/>
      <c r="QBN130" s="273"/>
      <c r="QBO130" s="273"/>
      <c r="QBP130" s="273"/>
      <c r="QBQ130" s="273"/>
      <c r="QBR130" s="273"/>
      <c r="QBS130" s="273"/>
      <c r="QBT130" s="273"/>
      <c r="QBU130" s="273"/>
      <c r="QBV130" s="273"/>
      <c r="QBW130" s="273"/>
      <c r="QBX130" s="273"/>
      <c r="QBY130" s="273"/>
      <c r="QBZ130" s="273"/>
      <c r="QCA130" s="273"/>
      <c r="QCB130" s="273"/>
      <c r="QCC130" s="273"/>
      <c r="QCD130" s="273"/>
      <c r="QCE130" s="273"/>
      <c r="QCF130" s="273"/>
      <c r="QCG130" s="273"/>
      <c r="QCH130" s="273"/>
      <c r="QCI130" s="273"/>
      <c r="QCJ130" s="273"/>
      <c r="QCK130" s="273"/>
      <c r="QCL130" s="273"/>
      <c r="QCM130" s="273"/>
      <c r="QCN130" s="273"/>
      <c r="QCO130" s="273"/>
      <c r="QCP130" s="273"/>
      <c r="QCQ130" s="273"/>
      <c r="QCR130" s="273"/>
      <c r="QCS130" s="273"/>
      <c r="QCT130" s="273"/>
      <c r="QCU130" s="273"/>
      <c r="QCV130" s="273"/>
      <c r="QCW130" s="273"/>
      <c r="QCX130" s="273"/>
      <c r="QCY130" s="273"/>
      <c r="QCZ130" s="273"/>
      <c r="QDA130" s="273"/>
      <c r="QDB130" s="273"/>
      <c r="QDC130" s="273"/>
      <c r="QDD130" s="273"/>
      <c r="QDE130" s="273"/>
      <c r="QDF130" s="273"/>
      <c r="QDG130" s="273"/>
      <c r="QDH130" s="273"/>
      <c r="QDI130" s="273"/>
      <c r="QDJ130" s="273"/>
      <c r="QDK130" s="273"/>
      <c r="QDL130" s="273"/>
      <c r="QDM130" s="273"/>
      <c r="QDN130" s="273"/>
      <c r="QDO130" s="273"/>
      <c r="QDP130" s="273"/>
      <c r="QDQ130" s="273"/>
      <c r="QDR130" s="273"/>
      <c r="QDS130" s="273"/>
      <c r="QDT130" s="273"/>
      <c r="QDU130" s="273"/>
      <c r="QDV130" s="273"/>
      <c r="QDW130" s="273"/>
      <c r="QDX130" s="273"/>
      <c r="QDY130" s="273"/>
      <c r="QDZ130" s="273"/>
      <c r="QEA130" s="273"/>
      <c r="QEB130" s="273"/>
      <c r="QEC130" s="273"/>
      <c r="QED130" s="273"/>
      <c r="QEE130" s="273"/>
      <c r="QEF130" s="273"/>
      <c r="QEG130" s="273"/>
      <c r="QEH130" s="273"/>
      <c r="QEI130" s="273"/>
      <c r="QEJ130" s="273"/>
      <c r="QEK130" s="273"/>
      <c r="QEL130" s="273"/>
      <c r="QEM130" s="273"/>
      <c r="QEN130" s="273"/>
      <c r="QEO130" s="273"/>
      <c r="QEP130" s="273"/>
      <c r="QEQ130" s="273"/>
      <c r="QER130" s="273"/>
      <c r="QES130" s="273"/>
      <c r="QET130" s="273"/>
      <c r="QEU130" s="273"/>
      <c r="QEV130" s="273"/>
      <c r="QEW130" s="273"/>
      <c r="QEX130" s="273"/>
      <c r="QEY130" s="273"/>
      <c r="QEZ130" s="273"/>
      <c r="QFA130" s="273"/>
      <c r="QFB130" s="273"/>
      <c r="QFC130" s="273"/>
      <c r="QFD130" s="273"/>
      <c r="QFE130" s="273"/>
      <c r="QFF130" s="273"/>
      <c r="QFG130" s="273"/>
      <c r="QFH130" s="273"/>
      <c r="QFI130" s="273"/>
      <c r="QFJ130" s="273"/>
      <c r="QFK130" s="273"/>
      <c r="QFL130" s="273"/>
      <c r="QFM130" s="273"/>
      <c r="QFN130" s="273"/>
      <c r="QFO130" s="273"/>
      <c r="QFP130" s="273"/>
      <c r="QFQ130" s="273"/>
      <c r="QFR130" s="273"/>
      <c r="QFS130" s="273"/>
      <c r="QFT130" s="273"/>
      <c r="QFU130" s="273"/>
      <c r="QFV130" s="273"/>
      <c r="QFW130" s="273"/>
      <c r="QFX130" s="273"/>
      <c r="QFY130" s="273"/>
      <c r="QFZ130" s="273"/>
      <c r="QGA130" s="273"/>
      <c r="QGB130" s="273"/>
      <c r="QGC130" s="273"/>
      <c r="QGD130" s="273"/>
      <c r="QGE130" s="273"/>
      <c r="QGF130" s="273"/>
      <c r="QGG130" s="273"/>
      <c r="QGH130" s="273"/>
      <c r="QGI130" s="273"/>
      <c r="QGJ130" s="273"/>
      <c r="QGK130" s="273"/>
      <c r="QGL130" s="273"/>
      <c r="QGM130" s="273"/>
      <c r="QGN130" s="273"/>
      <c r="QGO130" s="273"/>
      <c r="QGP130" s="273"/>
      <c r="QGQ130" s="273"/>
      <c r="QGR130" s="273"/>
      <c r="QGS130" s="273"/>
      <c r="QGT130" s="273"/>
      <c r="QGU130" s="273"/>
      <c r="QGV130" s="273"/>
      <c r="QGW130" s="273"/>
      <c r="QGX130" s="273"/>
      <c r="QGY130" s="273"/>
      <c r="QGZ130" s="273"/>
      <c r="QHA130" s="273"/>
      <c r="QHB130" s="273"/>
      <c r="QHC130" s="273"/>
      <c r="QHD130" s="273"/>
      <c r="QHE130" s="273"/>
      <c r="QHF130" s="273"/>
      <c r="QHG130" s="273"/>
      <c r="QHH130" s="273"/>
      <c r="QHI130" s="273"/>
      <c r="QHJ130" s="273"/>
      <c r="QHK130" s="273"/>
      <c r="QHL130" s="273"/>
      <c r="QHM130" s="273"/>
      <c r="QHN130" s="273"/>
      <c r="QHO130" s="273"/>
      <c r="QHP130" s="273"/>
      <c r="QHQ130" s="273"/>
      <c r="QHR130" s="273"/>
      <c r="QHS130" s="273"/>
      <c r="QHT130" s="273"/>
      <c r="QHU130" s="273"/>
      <c r="QHV130" s="273"/>
      <c r="QHW130" s="273"/>
      <c r="QHX130" s="273"/>
      <c r="QHY130" s="273"/>
      <c r="QHZ130" s="273"/>
      <c r="QIA130" s="273"/>
      <c r="QIB130" s="273"/>
      <c r="QIC130" s="273"/>
      <c r="QID130" s="273"/>
      <c r="QIE130" s="273"/>
      <c r="QIF130" s="273"/>
      <c r="QIG130" s="273"/>
      <c r="QIH130" s="273"/>
      <c r="QII130" s="273"/>
      <c r="QIJ130" s="273"/>
      <c r="QIK130" s="273"/>
      <c r="QIL130" s="273"/>
      <c r="QIM130" s="273"/>
      <c r="QIN130" s="273"/>
      <c r="QIO130" s="273"/>
      <c r="QIP130" s="273"/>
      <c r="QIQ130" s="273"/>
      <c r="QIR130" s="273"/>
      <c r="QIS130" s="273"/>
      <c r="QIT130" s="273"/>
      <c r="QIU130" s="273"/>
      <c r="QIV130" s="273"/>
      <c r="QIW130" s="273"/>
      <c r="QIX130" s="273"/>
      <c r="QIY130" s="273"/>
      <c r="QIZ130" s="273"/>
      <c r="QJA130" s="273"/>
      <c r="QJB130" s="273"/>
      <c r="QJC130" s="273"/>
      <c r="QJD130" s="273"/>
      <c r="QJE130" s="273"/>
      <c r="QJF130" s="273"/>
      <c r="QJG130" s="273"/>
      <c r="QJH130" s="273"/>
      <c r="QJI130" s="273"/>
      <c r="QJJ130" s="273"/>
      <c r="QJK130" s="273"/>
      <c r="QJL130" s="273"/>
      <c r="QJM130" s="273"/>
      <c r="QJN130" s="273"/>
      <c r="QJO130" s="273"/>
      <c r="QJP130" s="273"/>
      <c r="QJQ130" s="273"/>
      <c r="QJR130" s="273"/>
      <c r="QJS130" s="273"/>
      <c r="QJT130" s="273"/>
      <c r="QJU130" s="273"/>
      <c r="QJV130" s="273"/>
      <c r="QJW130" s="273"/>
      <c r="QJX130" s="273"/>
      <c r="QJY130" s="273"/>
      <c r="QJZ130" s="273"/>
      <c r="QKA130" s="273"/>
      <c r="QKB130" s="273"/>
      <c r="QKC130" s="273"/>
      <c r="QKD130" s="273"/>
      <c r="QKE130" s="273"/>
      <c r="QKF130" s="273"/>
      <c r="QKG130" s="273"/>
      <c r="QKH130" s="273"/>
      <c r="QKI130" s="273"/>
      <c r="QKJ130" s="273"/>
      <c r="QKK130" s="273"/>
      <c r="QKL130" s="273"/>
      <c r="QKM130" s="273"/>
      <c r="QKN130" s="273"/>
      <c r="QKO130" s="273"/>
      <c r="QKP130" s="273"/>
      <c r="QKQ130" s="273"/>
      <c r="QKR130" s="273"/>
      <c r="QKS130" s="273"/>
      <c r="QKT130" s="273"/>
      <c r="QKU130" s="273"/>
      <c r="QKV130" s="273"/>
      <c r="QKW130" s="273"/>
      <c r="QKX130" s="273"/>
      <c r="QKY130" s="273"/>
      <c r="QKZ130" s="273"/>
      <c r="QLA130" s="273"/>
      <c r="QLB130" s="273"/>
      <c r="QLC130" s="273"/>
      <c r="QLD130" s="273"/>
      <c r="QLE130" s="273"/>
      <c r="QLF130" s="273"/>
      <c r="QLG130" s="273"/>
      <c r="QLH130" s="273"/>
      <c r="QLI130" s="273"/>
      <c r="QLJ130" s="273"/>
      <c r="QLK130" s="273"/>
      <c r="QLL130" s="273"/>
      <c r="QLM130" s="273"/>
      <c r="QLN130" s="273"/>
      <c r="QLO130" s="273"/>
      <c r="QLP130" s="273"/>
      <c r="QLQ130" s="273"/>
      <c r="QLR130" s="273"/>
      <c r="QLS130" s="273"/>
      <c r="QLT130" s="273"/>
      <c r="QLU130" s="273"/>
      <c r="QLV130" s="273"/>
      <c r="QLW130" s="273"/>
      <c r="QLX130" s="273"/>
      <c r="QLY130" s="273"/>
      <c r="QLZ130" s="273"/>
      <c r="QMA130" s="273"/>
      <c r="QMB130" s="273"/>
      <c r="QMC130" s="273"/>
      <c r="QMD130" s="273"/>
      <c r="QME130" s="273"/>
      <c r="QMF130" s="273"/>
      <c r="QMG130" s="273"/>
      <c r="QMH130" s="273"/>
      <c r="QMI130" s="273"/>
      <c r="QMJ130" s="273"/>
      <c r="QMK130" s="273"/>
      <c r="QML130" s="273"/>
      <c r="QMM130" s="273"/>
      <c r="QMN130" s="273"/>
      <c r="QMO130" s="273"/>
      <c r="QMP130" s="273"/>
      <c r="QMQ130" s="273"/>
      <c r="QMR130" s="273"/>
      <c r="QMS130" s="273"/>
      <c r="QMT130" s="273"/>
      <c r="QMU130" s="273"/>
      <c r="QMV130" s="273"/>
      <c r="QMW130" s="273"/>
      <c r="QMX130" s="273"/>
      <c r="QMY130" s="273"/>
      <c r="QMZ130" s="273"/>
      <c r="QNA130" s="273"/>
      <c r="QNB130" s="273"/>
      <c r="QNC130" s="273"/>
      <c r="QND130" s="273"/>
      <c r="QNE130" s="273"/>
      <c r="QNF130" s="273"/>
      <c r="QNG130" s="273"/>
      <c r="QNH130" s="273"/>
      <c r="QNI130" s="273"/>
      <c r="QNJ130" s="273"/>
      <c r="QNK130" s="273"/>
      <c r="QNL130" s="273"/>
      <c r="QNM130" s="273"/>
      <c r="QNN130" s="273"/>
      <c r="QNO130" s="273"/>
      <c r="QNP130" s="273"/>
      <c r="QNQ130" s="273"/>
      <c r="QNR130" s="273"/>
      <c r="QNS130" s="273"/>
      <c r="QNT130" s="273"/>
      <c r="QNU130" s="273"/>
      <c r="QNV130" s="273"/>
      <c r="QNW130" s="273"/>
      <c r="QNX130" s="273"/>
      <c r="QNY130" s="273"/>
      <c r="QNZ130" s="273"/>
      <c r="QOA130" s="273"/>
      <c r="QOB130" s="273"/>
      <c r="QOC130" s="273"/>
      <c r="QOD130" s="273"/>
      <c r="QOE130" s="273"/>
      <c r="QOF130" s="273"/>
      <c r="QOG130" s="273"/>
      <c r="QOH130" s="273"/>
      <c r="QOI130" s="273"/>
      <c r="QOJ130" s="273"/>
      <c r="QOK130" s="273"/>
      <c r="QOL130" s="273"/>
      <c r="QOM130" s="273"/>
      <c r="QON130" s="273"/>
      <c r="QOO130" s="273"/>
      <c r="QOP130" s="273"/>
      <c r="QOQ130" s="273"/>
      <c r="QOR130" s="273"/>
      <c r="QOS130" s="273"/>
      <c r="QOT130" s="273"/>
      <c r="QOU130" s="273"/>
      <c r="QOV130" s="273"/>
      <c r="QOW130" s="273"/>
      <c r="QOX130" s="273"/>
      <c r="QOY130" s="273"/>
      <c r="QOZ130" s="273"/>
      <c r="QPA130" s="273"/>
      <c r="QPB130" s="273"/>
      <c r="QPC130" s="273"/>
      <c r="QPD130" s="273"/>
      <c r="QPE130" s="273"/>
      <c r="QPF130" s="273"/>
      <c r="QPG130" s="273"/>
      <c r="QPH130" s="273"/>
      <c r="QPI130" s="273"/>
      <c r="QPJ130" s="273"/>
      <c r="QPK130" s="273"/>
      <c r="QPL130" s="273"/>
      <c r="QPM130" s="273"/>
      <c r="QPN130" s="273"/>
      <c r="QPO130" s="273"/>
      <c r="QPP130" s="273"/>
      <c r="QPQ130" s="273"/>
      <c r="QPR130" s="273"/>
      <c r="QPS130" s="273"/>
      <c r="QPT130" s="273"/>
      <c r="QPU130" s="273"/>
      <c r="QPV130" s="273"/>
      <c r="QPW130" s="273"/>
      <c r="QPX130" s="273"/>
      <c r="QPY130" s="273"/>
      <c r="QPZ130" s="273"/>
      <c r="QQA130" s="273"/>
      <c r="QQB130" s="273"/>
      <c r="QQC130" s="273"/>
      <c r="QQD130" s="273"/>
      <c r="QQE130" s="273"/>
      <c r="QQF130" s="273"/>
      <c r="QQG130" s="273"/>
      <c r="QQH130" s="273"/>
      <c r="QQI130" s="273"/>
      <c r="QQJ130" s="273"/>
      <c r="QQK130" s="273"/>
      <c r="QQL130" s="273"/>
      <c r="QQM130" s="273"/>
      <c r="QQN130" s="273"/>
      <c r="QQO130" s="273"/>
      <c r="QQP130" s="273"/>
      <c r="QQQ130" s="273"/>
      <c r="QQR130" s="273"/>
      <c r="QQS130" s="273"/>
      <c r="QQT130" s="273"/>
      <c r="QQU130" s="273"/>
      <c r="QQV130" s="273"/>
      <c r="QQW130" s="273"/>
      <c r="QQX130" s="273"/>
      <c r="QQY130" s="273"/>
      <c r="QQZ130" s="273"/>
      <c r="QRA130" s="273"/>
      <c r="QRB130" s="273"/>
      <c r="QRC130" s="273"/>
      <c r="QRD130" s="273"/>
      <c r="QRE130" s="273"/>
      <c r="QRF130" s="273"/>
      <c r="QRG130" s="273"/>
      <c r="QRH130" s="273"/>
      <c r="QRI130" s="273"/>
      <c r="QRJ130" s="273"/>
      <c r="QRK130" s="273"/>
      <c r="QRL130" s="273"/>
      <c r="QRM130" s="273"/>
      <c r="QRN130" s="273"/>
      <c r="QRO130" s="273"/>
      <c r="QRP130" s="273"/>
      <c r="QRQ130" s="273"/>
      <c r="QRR130" s="273"/>
      <c r="QRS130" s="273"/>
      <c r="QRT130" s="273"/>
      <c r="QRU130" s="273"/>
      <c r="QRV130" s="273"/>
      <c r="QRW130" s="273"/>
      <c r="QRX130" s="273"/>
      <c r="QRY130" s="273"/>
      <c r="QRZ130" s="273"/>
      <c r="QSA130" s="273"/>
      <c r="QSB130" s="273"/>
      <c r="QSC130" s="273"/>
      <c r="QSD130" s="273"/>
      <c r="QSE130" s="273"/>
      <c r="QSF130" s="273"/>
      <c r="QSG130" s="273"/>
      <c r="QSH130" s="273"/>
      <c r="QSI130" s="273"/>
      <c r="QSJ130" s="273"/>
      <c r="QSK130" s="273"/>
      <c r="QSL130" s="273"/>
      <c r="QSM130" s="273"/>
      <c r="QSN130" s="273"/>
      <c r="QSO130" s="273"/>
      <c r="QSP130" s="273"/>
      <c r="QSQ130" s="273"/>
      <c r="QSR130" s="273"/>
      <c r="QSS130" s="273"/>
      <c r="QST130" s="273"/>
      <c r="QSU130" s="273"/>
      <c r="QSV130" s="273"/>
      <c r="QSW130" s="273"/>
      <c r="QSX130" s="273"/>
      <c r="QSY130" s="273"/>
      <c r="QSZ130" s="273"/>
      <c r="QTA130" s="273"/>
      <c r="QTB130" s="273"/>
      <c r="QTC130" s="273"/>
      <c r="QTD130" s="273"/>
      <c r="QTE130" s="273"/>
      <c r="QTF130" s="273"/>
      <c r="QTG130" s="273"/>
      <c r="QTH130" s="273"/>
      <c r="QTI130" s="273"/>
      <c r="QTJ130" s="273"/>
      <c r="QTK130" s="273"/>
      <c r="QTL130" s="273"/>
      <c r="QTM130" s="273"/>
      <c r="QTN130" s="273"/>
      <c r="QTO130" s="273"/>
      <c r="QTP130" s="273"/>
      <c r="QTQ130" s="273"/>
      <c r="QTR130" s="273"/>
      <c r="QTS130" s="273"/>
      <c r="QTT130" s="273"/>
      <c r="QTU130" s="273"/>
      <c r="QTV130" s="273"/>
      <c r="QTW130" s="273"/>
      <c r="QTX130" s="273"/>
      <c r="QTY130" s="273"/>
      <c r="QTZ130" s="273"/>
      <c r="QUA130" s="273"/>
      <c r="QUB130" s="273"/>
      <c r="QUC130" s="273"/>
      <c r="QUD130" s="273"/>
      <c r="QUE130" s="273"/>
      <c r="QUF130" s="273"/>
      <c r="QUG130" s="273"/>
      <c r="QUH130" s="273"/>
      <c r="QUI130" s="273"/>
      <c r="QUJ130" s="273"/>
      <c r="QUK130" s="273"/>
      <c r="QUL130" s="273"/>
      <c r="QUM130" s="273"/>
      <c r="QUN130" s="273"/>
      <c r="QUO130" s="273"/>
      <c r="QUP130" s="273"/>
      <c r="QUQ130" s="273"/>
      <c r="QUR130" s="273"/>
      <c r="QUS130" s="273"/>
      <c r="QUT130" s="273"/>
      <c r="QUU130" s="273"/>
      <c r="QUV130" s="273"/>
      <c r="QUW130" s="273"/>
      <c r="QUX130" s="273"/>
      <c r="QUY130" s="273"/>
      <c r="QUZ130" s="273"/>
      <c r="QVA130" s="273"/>
      <c r="QVB130" s="273"/>
      <c r="QVC130" s="273"/>
      <c r="QVD130" s="273"/>
      <c r="QVE130" s="273"/>
      <c r="QVF130" s="273"/>
      <c r="QVG130" s="273"/>
      <c r="QVH130" s="273"/>
      <c r="QVI130" s="273"/>
      <c r="QVJ130" s="273"/>
      <c r="QVK130" s="273"/>
      <c r="QVL130" s="273"/>
      <c r="QVM130" s="273"/>
      <c r="QVN130" s="273"/>
      <c r="QVO130" s="273"/>
      <c r="QVP130" s="273"/>
      <c r="QVQ130" s="273"/>
      <c r="QVR130" s="273"/>
      <c r="QVS130" s="273"/>
      <c r="QVT130" s="273"/>
      <c r="QVU130" s="273"/>
      <c r="QVV130" s="273"/>
      <c r="QVW130" s="273"/>
      <c r="QVX130" s="273"/>
      <c r="QVY130" s="273"/>
      <c r="QVZ130" s="273"/>
      <c r="QWA130" s="273"/>
      <c r="QWB130" s="273"/>
      <c r="QWC130" s="273"/>
      <c r="QWD130" s="273"/>
      <c r="QWE130" s="273"/>
      <c r="QWF130" s="273"/>
      <c r="QWG130" s="273"/>
      <c r="QWH130" s="273"/>
      <c r="QWI130" s="273"/>
      <c r="QWJ130" s="273"/>
      <c r="QWK130" s="273"/>
      <c r="QWL130" s="273"/>
      <c r="QWM130" s="273"/>
      <c r="QWN130" s="273"/>
      <c r="QWO130" s="273"/>
      <c r="QWP130" s="273"/>
      <c r="QWQ130" s="273"/>
      <c r="QWR130" s="273"/>
      <c r="QWS130" s="273"/>
      <c r="QWT130" s="273"/>
      <c r="QWU130" s="273"/>
      <c r="QWV130" s="273"/>
      <c r="QWW130" s="273"/>
      <c r="QWX130" s="273"/>
      <c r="QWY130" s="273"/>
      <c r="QWZ130" s="273"/>
      <c r="QXA130" s="273"/>
      <c r="QXB130" s="273"/>
      <c r="QXC130" s="273"/>
      <c r="QXD130" s="273"/>
      <c r="QXE130" s="273"/>
      <c r="QXF130" s="273"/>
      <c r="QXG130" s="273"/>
      <c r="QXH130" s="273"/>
      <c r="QXI130" s="273"/>
      <c r="QXJ130" s="273"/>
      <c r="QXK130" s="273"/>
      <c r="QXL130" s="273"/>
      <c r="QXM130" s="273"/>
      <c r="QXN130" s="273"/>
      <c r="QXO130" s="273"/>
      <c r="QXP130" s="273"/>
      <c r="QXQ130" s="273"/>
      <c r="QXR130" s="273"/>
      <c r="QXS130" s="273"/>
      <c r="QXT130" s="273"/>
      <c r="QXU130" s="273"/>
      <c r="QXV130" s="273"/>
      <c r="QXW130" s="273"/>
      <c r="QXX130" s="273"/>
      <c r="QXY130" s="273"/>
      <c r="QXZ130" s="273"/>
      <c r="QYA130" s="273"/>
      <c r="QYB130" s="273"/>
      <c r="QYC130" s="273"/>
      <c r="QYD130" s="273"/>
      <c r="QYE130" s="273"/>
      <c r="QYF130" s="273"/>
      <c r="QYG130" s="273"/>
      <c r="QYH130" s="273"/>
      <c r="QYI130" s="273"/>
      <c r="QYJ130" s="273"/>
      <c r="QYK130" s="273"/>
      <c r="QYL130" s="273"/>
      <c r="QYM130" s="273"/>
      <c r="QYN130" s="273"/>
      <c r="QYO130" s="273"/>
      <c r="QYP130" s="273"/>
      <c r="QYQ130" s="273"/>
      <c r="QYR130" s="273"/>
      <c r="QYS130" s="273"/>
      <c r="QYT130" s="273"/>
      <c r="QYU130" s="273"/>
      <c r="QYV130" s="273"/>
      <c r="QYW130" s="273"/>
      <c r="QYX130" s="273"/>
      <c r="QYY130" s="273"/>
      <c r="QYZ130" s="273"/>
      <c r="QZA130" s="273"/>
      <c r="QZB130" s="273"/>
      <c r="QZC130" s="273"/>
      <c r="QZD130" s="273"/>
      <c r="QZE130" s="273"/>
      <c r="QZF130" s="273"/>
      <c r="QZG130" s="273"/>
      <c r="QZH130" s="273"/>
      <c r="QZI130" s="273"/>
      <c r="QZJ130" s="273"/>
      <c r="QZK130" s="273"/>
      <c r="QZL130" s="273"/>
      <c r="QZM130" s="273"/>
      <c r="QZN130" s="273"/>
      <c r="QZO130" s="273"/>
      <c r="QZP130" s="273"/>
      <c r="QZQ130" s="273"/>
      <c r="QZR130" s="273"/>
      <c r="QZS130" s="273"/>
      <c r="QZT130" s="273"/>
      <c r="QZU130" s="273"/>
      <c r="QZV130" s="273"/>
      <c r="QZW130" s="273"/>
      <c r="QZX130" s="273"/>
      <c r="QZY130" s="273"/>
      <c r="QZZ130" s="273"/>
      <c r="RAA130" s="273"/>
      <c r="RAB130" s="273"/>
      <c r="RAC130" s="273"/>
      <c r="RAD130" s="273"/>
      <c r="RAE130" s="273"/>
      <c r="RAF130" s="273"/>
      <c r="RAG130" s="273"/>
      <c r="RAH130" s="273"/>
      <c r="RAI130" s="273"/>
      <c r="RAJ130" s="273"/>
      <c r="RAK130" s="273"/>
      <c r="RAL130" s="273"/>
      <c r="RAM130" s="273"/>
      <c r="RAN130" s="273"/>
      <c r="RAO130" s="273"/>
      <c r="RAP130" s="273"/>
      <c r="RAQ130" s="273"/>
      <c r="RAR130" s="273"/>
      <c r="RAS130" s="273"/>
      <c r="RAT130" s="273"/>
      <c r="RAU130" s="273"/>
      <c r="RAV130" s="273"/>
      <c r="RAW130" s="273"/>
      <c r="RAX130" s="273"/>
      <c r="RAY130" s="273"/>
      <c r="RAZ130" s="273"/>
      <c r="RBA130" s="273"/>
      <c r="RBB130" s="273"/>
      <c r="RBC130" s="273"/>
      <c r="RBD130" s="273"/>
      <c r="RBE130" s="273"/>
      <c r="RBF130" s="273"/>
      <c r="RBG130" s="273"/>
      <c r="RBH130" s="273"/>
      <c r="RBI130" s="273"/>
      <c r="RBJ130" s="273"/>
      <c r="RBK130" s="273"/>
      <c r="RBL130" s="273"/>
      <c r="RBM130" s="273"/>
      <c r="RBN130" s="273"/>
      <c r="RBO130" s="273"/>
      <c r="RBP130" s="273"/>
      <c r="RBQ130" s="273"/>
      <c r="RBR130" s="273"/>
      <c r="RBS130" s="273"/>
      <c r="RBT130" s="273"/>
      <c r="RBU130" s="273"/>
      <c r="RBV130" s="273"/>
      <c r="RBW130" s="273"/>
      <c r="RBX130" s="273"/>
      <c r="RBY130" s="273"/>
      <c r="RBZ130" s="273"/>
      <c r="RCA130" s="273"/>
      <c r="RCB130" s="273"/>
      <c r="RCC130" s="273"/>
      <c r="RCD130" s="273"/>
      <c r="RCE130" s="273"/>
      <c r="RCF130" s="273"/>
      <c r="RCG130" s="273"/>
      <c r="RCH130" s="273"/>
      <c r="RCI130" s="273"/>
      <c r="RCJ130" s="273"/>
      <c r="RCK130" s="273"/>
      <c r="RCL130" s="273"/>
      <c r="RCM130" s="273"/>
      <c r="RCN130" s="273"/>
      <c r="RCO130" s="273"/>
      <c r="RCP130" s="273"/>
      <c r="RCQ130" s="273"/>
      <c r="RCR130" s="273"/>
      <c r="RCS130" s="273"/>
      <c r="RCT130" s="273"/>
      <c r="RCU130" s="273"/>
      <c r="RCV130" s="273"/>
      <c r="RCW130" s="273"/>
      <c r="RCX130" s="273"/>
      <c r="RCY130" s="273"/>
      <c r="RCZ130" s="273"/>
      <c r="RDA130" s="273"/>
      <c r="RDB130" s="273"/>
      <c r="RDC130" s="273"/>
      <c r="RDD130" s="273"/>
      <c r="RDE130" s="273"/>
      <c r="RDF130" s="273"/>
      <c r="RDG130" s="273"/>
      <c r="RDH130" s="273"/>
      <c r="RDI130" s="273"/>
      <c r="RDJ130" s="273"/>
      <c r="RDK130" s="273"/>
      <c r="RDL130" s="273"/>
      <c r="RDM130" s="273"/>
      <c r="RDN130" s="273"/>
      <c r="RDO130" s="273"/>
      <c r="RDP130" s="273"/>
      <c r="RDQ130" s="273"/>
      <c r="RDR130" s="273"/>
      <c r="RDS130" s="273"/>
      <c r="RDT130" s="273"/>
      <c r="RDU130" s="273"/>
      <c r="RDV130" s="273"/>
      <c r="RDW130" s="273"/>
      <c r="RDX130" s="273"/>
      <c r="RDY130" s="273"/>
      <c r="RDZ130" s="273"/>
      <c r="REA130" s="273"/>
      <c r="REB130" s="273"/>
      <c r="REC130" s="273"/>
      <c r="RED130" s="273"/>
      <c r="REE130" s="273"/>
      <c r="REF130" s="273"/>
      <c r="REG130" s="273"/>
      <c r="REH130" s="273"/>
      <c r="REI130" s="273"/>
      <c r="REJ130" s="273"/>
      <c r="REK130" s="273"/>
      <c r="REL130" s="273"/>
      <c r="REM130" s="273"/>
      <c r="REN130" s="273"/>
      <c r="REO130" s="273"/>
      <c r="REP130" s="273"/>
      <c r="REQ130" s="273"/>
      <c r="RER130" s="273"/>
      <c r="RES130" s="273"/>
      <c r="RET130" s="273"/>
      <c r="REU130" s="273"/>
      <c r="REV130" s="273"/>
      <c r="REW130" s="273"/>
      <c r="REX130" s="273"/>
      <c r="REY130" s="273"/>
      <c r="REZ130" s="273"/>
      <c r="RFA130" s="273"/>
      <c r="RFB130" s="273"/>
      <c r="RFC130" s="273"/>
      <c r="RFD130" s="273"/>
      <c r="RFE130" s="273"/>
      <c r="RFF130" s="273"/>
      <c r="RFG130" s="273"/>
      <c r="RFH130" s="273"/>
      <c r="RFI130" s="273"/>
      <c r="RFJ130" s="273"/>
      <c r="RFK130" s="273"/>
      <c r="RFL130" s="273"/>
      <c r="RFM130" s="273"/>
      <c r="RFN130" s="273"/>
      <c r="RFO130" s="273"/>
      <c r="RFP130" s="273"/>
      <c r="RFQ130" s="273"/>
      <c r="RFR130" s="273"/>
      <c r="RFS130" s="273"/>
      <c r="RFT130" s="273"/>
      <c r="RFU130" s="273"/>
      <c r="RFV130" s="273"/>
      <c r="RFW130" s="273"/>
      <c r="RFX130" s="273"/>
      <c r="RFY130" s="273"/>
      <c r="RFZ130" s="273"/>
      <c r="RGA130" s="273"/>
      <c r="RGB130" s="273"/>
      <c r="RGC130" s="273"/>
      <c r="RGD130" s="273"/>
      <c r="RGE130" s="273"/>
      <c r="RGF130" s="273"/>
      <c r="RGG130" s="273"/>
      <c r="RGH130" s="273"/>
      <c r="RGI130" s="273"/>
      <c r="RGJ130" s="273"/>
      <c r="RGK130" s="273"/>
      <c r="RGL130" s="273"/>
      <c r="RGM130" s="273"/>
      <c r="RGN130" s="273"/>
      <c r="RGO130" s="273"/>
      <c r="RGP130" s="273"/>
      <c r="RGQ130" s="273"/>
      <c r="RGR130" s="273"/>
      <c r="RGS130" s="273"/>
      <c r="RGT130" s="273"/>
      <c r="RGU130" s="273"/>
      <c r="RGV130" s="273"/>
      <c r="RGW130" s="273"/>
      <c r="RGX130" s="273"/>
      <c r="RGY130" s="273"/>
      <c r="RGZ130" s="273"/>
      <c r="RHA130" s="273"/>
      <c r="RHB130" s="273"/>
      <c r="RHC130" s="273"/>
      <c r="RHD130" s="273"/>
      <c r="RHE130" s="273"/>
      <c r="RHF130" s="273"/>
      <c r="RHG130" s="273"/>
      <c r="RHH130" s="273"/>
      <c r="RHI130" s="273"/>
      <c r="RHJ130" s="273"/>
      <c r="RHK130" s="273"/>
      <c r="RHL130" s="273"/>
      <c r="RHM130" s="273"/>
      <c r="RHN130" s="273"/>
      <c r="RHO130" s="273"/>
      <c r="RHP130" s="273"/>
      <c r="RHQ130" s="273"/>
      <c r="RHR130" s="273"/>
      <c r="RHS130" s="273"/>
      <c r="RHT130" s="273"/>
      <c r="RHU130" s="273"/>
      <c r="RHV130" s="273"/>
      <c r="RHW130" s="273"/>
      <c r="RHX130" s="273"/>
      <c r="RHY130" s="273"/>
      <c r="RHZ130" s="273"/>
      <c r="RIA130" s="273"/>
      <c r="RIB130" s="273"/>
      <c r="RIC130" s="273"/>
      <c r="RID130" s="273"/>
      <c r="RIE130" s="273"/>
      <c r="RIF130" s="273"/>
      <c r="RIG130" s="273"/>
      <c r="RIH130" s="273"/>
      <c r="RII130" s="273"/>
      <c r="RIJ130" s="273"/>
      <c r="RIK130" s="273"/>
      <c r="RIL130" s="273"/>
      <c r="RIM130" s="273"/>
      <c r="RIN130" s="273"/>
      <c r="RIO130" s="273"/>
      <c r="RIP130" s="273"/>
      <c r="RIQ130" s="273"/>
      <c r="RIR130" s="273"/>
      <c r="RIS130" s="273"/>
      <c r="RIT130" s="273"/>
      <c r="RIU130" s="273"/>
      <c r="RIV130" s="273"/>
      <c r="RIW130" s="273"/>
      <c r="RIX130" s="273"/>
      <c r="RIY130" s="273"/>
      <c r="RIZ130" s="273"/>
      <c r="RJA130" s="273"/>
      <c r="RJB130" s="273"/>
      <c r="RJC130" s="273"/>
      <c r="RJD130" s="273"/>
      <c r="RJE130" s="273"/>
      <c r="RJF130" s="273"/>
      <c r="RJG130" s="273"/>
      <c r="RJH130" s="273"/>
      <c r="RJI130" s="273"/>
      <c r="RJJ130" s="273"/>
      <c r="RJK130" s="273"/>
      <c r="RJL130" s="273"/>
      <c r="RJM130" s="273"/>
      <c r="RJN130" s="273"/>
      <c r="RJO130" s="273"/>
      <c r="RJP130" s="273"/>
      <c r="RJQ130" s="273"/>
      <c r="RJR130" s="273"/>
      <c r="RJS130" s="273"/>
      <c r="RJT130" s="273"/>
      <c r="RJU130" s="273"/>
      <c r="RJV130" s="273"/>
      <c r="RJW130" s="273"/>
      <c r="RJX130" s="273"/>
      <c r="RJY130" s="273"/>
      <c r="RJZ130" s="273"/>
      <c r="RKA130" s="273"/>
      <c r="RKB130" s="273"/>
      <c r="RKC130" s="273"/>
      <c r="RKD130" s="273"/>
      <c r="RKE130" s="273"/>
      <c r="RKF130" s="273"/>
      <c r="RKG130" s="273"/>
      <c r="RKH130" s="273"/>
      <c r="RKI130" s="273"/>
      <c r="RKJ130" s="273"/>
      <c r="RKK130" s="273"/>
      <c r="RKL130" s="273"/>
      <c r="RKM130" s="273"/>
      <c r="RKN130" s="273"/>
      <c r="RKO130" s="273"/>
      <c r="RKP130" s="273"/>
      <c r="RKQ130" s="273"/>
      <c r="RKR130" s="273"/>
      <c r="RKS130" s="273"/>
      <c r="RKT130" s="273"/>
      <c r="RKU130" s="273"/>
      <c r="RKV130" s="273"/>
      <c r="RKW130" s="273"/>
      <c r="RKX130" s="273"/>
      <c r="RKY130" s="273"/>
      <c r="RKZ130" s="273"/>
      <c r="RLA130" s="273"/>
      <c r="RLB130" s="273"/>
      <c r="RLC130" s="273"/>
      <c r="RLD130" s="273"/>
      <c r="RLE130" s="273"/>
      <c r="RLF130" s="273"/>
      <c r="RLG130" s="273"/>
      <c r="RLH130" s="273"/>
      <c r="RLI130" s="273"/>
      <c r="RLJ130" s="273"/>
      <c r="RLK130" s="273"/>
      <c r="RLL130" s="273"/>
      <c r="RLM130" s="273"/>
      <c r="RLN130" s="273"/>
      <c r="RLO130" s="273"/>
      <c r="RLP130" s="273"/>
      <c r="RLQ130" s="273"/>
      <c r="RLR130" s="273"/>
      <c r="RLS130" s="273"/>
      <c r="RLT130" s="273"/>
      <c r="RLU130" s="273"/>
      <c r="RLV130" s="273"/>
      <c r="RLW130" s="273"/>
      <c r="RLX130" s="273"/>
      <c r="RLY130" s="273"/>
      <c r="RLZ130" s="273"/>
      <c r="RMA130" s="273"/>
      <c r="RMB130" s="273"/>
      <c r="RMC130" s="273"/>
      <c r="RMD130" s="273"/>
      <c r="RME130" s="273"/>
      <c r="RMF130" s="273"/>
      <c r="RMG130" s="273"/>
      <c r="RMH130" s="273"/>
      <c r="RMI130" s="273"/>
      <c r="RMJ130" s="273"/>
      <c r="RMK130" s="273"/>
      <c r="RML130" s="273"/>
      <c r="RMM130" s="273"/>
      <c r="RMN130" s="273"/>
      <c r="RMO130" s="273"/>
      <c r="RMP130" s="273"/>
      <c r="RMQ130" s="273"/>
      <c r="RMR130" s="273"/>
      <c r="RMS130" s="273"/>
      <c r="RMT130" s="273"/>
      <c r="RMU130" s="273"/>
      <c r="RMV130" s="273"/>
      <c r="RMW130" s="273"/>
      <c r="RMX130" s="273"/>
      <c r="RMY130" s="273"/>
      <c r="RMZ130" s="273"/>
      <c r="RNA130" s="273"/>
      <c r="RNB130" s="273"/>
      <c r="RNC130" s="273"/>
      <c r="RND130" s="273"/>
      <c r="RNE130" s="273"/>
      <c r="RNF130" s="273"/>
      <c r="RNG130" s="273"/>
      <c r="RNH130" s="273"/>
      <c r="RNI130" s="273"/>
      <c r="RNJ130" s="273"/>
      <c r="RNK130" s="273"/>
      <c r="RNL130" s="273"/>
      <c r="RNM130" s="273"/>
      <c r="RNN130" s="273"/>
      <c r="RNO130" s="273"/>
      <c r="RNP130" s="273"/>
      <c r="RNQ130" s="273"/>
      <c r="RNR130" s="273"/>
      <c r="RNS130" s="273"/>
      <c r="RNT130" s="273"/>
      <c r="RNU130" s="273"/>
      <c r="RNV130" s="273"/>
      <c r="RNW130" s="273"/>
      <c r="RNX130" s="273"/>
      <c r="RNY130" s="273"/>
      <c r="RNZ130" s="273"/>
      <c r="ROA130" s="273"/>
      <c r="ROB130" s="273"/>
      <c r="ROC130" s="273"/>
      <c r="ROD130" s="273"/>
      <c r="ROE130" s="273"/>
      <c r="ROF130" s="273"/>
      <c r="ROG130" s="273"/>
      <c r="ROH130" s="273"/>
      <c r="ROI130" s="273"/>
      <c r="ROJ130" s="273"/>
      <c r="ROK130" s="273"/>
      <c r="ROL130" s="273"/>
      <c r="ROM130" s="273"/>
      <c r="RON130" s="273"/>
      <c r="ROO130" s="273"/>
      <c r="ROP130" s="273"/>
      <c r="ROQ130" s="273"/>
      <c r="ROR130" s="273"/>
      <c r="ROS130" s="273"/>
      <c r="ROT130" s="273"/>
      <c r="ROU130" s="273"/>
      <c r="ROV130" s="273"/>
      <c r="ROW130" s="273"/>
      <c r="ROX130" s="273"/>
      <c r="ROY130" s="273"/>
      <c r="ROZ130" s="273"/>
      <c r="RPA130" s="273"/>
      <c r="RPB130" s="273"/>
      <c r="RPC130" s="273"/>
      <c r="RPD130" s="273"/>
      <c r="RPE130" s="273"/>
      <c r="RPF130" s="273"/>
      <c r="RPG130" s="273"/>
      <c r="RPH130" s="273"/>
      <c r="RPI130" s="273"/>
      <c r="RPJ130" s="273"/>
      <c r="RPK130" s="273"/>
      <c r="RPL130" s="273"/>
      <c r="RPM130" s="273"/>
      <c r="RPN130" s="273"/>
      <c r="RPO130" s="273"/>
      <c r="RPP130" s="273"/>
      <c r="RPQ130" s="273"/>
      <c r="RPR130" s="273"/>
      <c r="RPS130" s="273"/>
      <c r="RPT130" s="273"/>
      <c r="RPU130" s="273"/>
      <c r="RPV130" s="273"/>
      <c r="RPW130" s="273"/>
      <c r="RPX130" s="273"/>
      <c r="RPY130" s="273"/>
      <c r="RPZ130" s="273"/>
      <c r="RQA130" s="273"/>
      <c r="RQB130" s="273"/>
      <c r="RQC130" s="273"/>
      <c r="RQD130" s="273"/>
      <c r="RQE130" s="273"/>
      <c r="RQF130" s="273"/>
      <c r="RQG130" s="273"/>
      <c r="RQH130" s="273"/>
      <c r="RQI130" s="273"/>
      <c r="RQJ130" s="273"/>
      <c r="RQK130" s="273"/>
      <c r="RQL130" s="273"/>
      <c r="RQM130" s="273"/>
      <c r="RQN130" s="273"/>
      <c r="RQO130" s="273"/>
      <c r="RQP130" s="273"/>
      <c r="RQQ130" s="273"/>
      <c r="RQR130" s="273"/>
      <c r="RQS130" s="273"/>
      <c r="RQT130" s="273"/>
      <c r="RQU130" s="273"/>
      <c r="RQV130" s="273"/>
      <c r="RQW130" s="273"/>
      <c r="RQX130" s="273"/>
      <c r="RQY130" s="273"/>
      <c r="RQZ130" s="273"/>
      <c r="RRA130" s="273"/>
      <c r="RRB130" s="273"/>
      <c r="RRC130" s="273"/>
      <c r="RRD130" s="273"/>
      <c r="RRE130" s="273"/>
      <c r="RRF130" s="273"/>
      <c r="RRG130" s="273"/>
      <c r="RRH130" s="273"/>
      <c r="RRI130" s="273"/>
      <c r="RRJ130" s="273"/>
      <c r="RRK130" s="273"/>
      <c r="RRL130" s="273"/>
      <c r="RRM130" s="273"/>
      <c r="RRN130" s="273"/>
      <c r="RRO130" s="273"/>
      <c r="RRP130" s="273"/>
      <c r="RRQ130" s="273"/>
      <c r="RRR130" s="273"/>
      <c r="RRS130" s="273"/>
      <c r="RRT130" s="273"/>
      <c r="RRU130" s="273"/>
      <c r="RRV130" s="273"/>
      <c r="RRW130" s="273"/>
      <c r="RRX130" s="273"/>
      <c r="RRY130" s="273"/>
      <c r="RRZ130" s="273"/>
      <c r="RSA130" s="273"/>
      <c r="RSB130" s="273"/>
      <c r="RSC130" s="273"/>
      <c r="RSD130" s="273"/>
      <c r="RSE130" s="273"/>
      <c r="RSF130" s="273"/>
      <c r="RSG130" s="273"/>
      <c r="RSH130" s="273"/>
      <c r="RSI130" s="273"/>
      <c r="RSJ130" s="273"/>
      <c r="RSK130" s="273"/>
      <c r="RSL130" s="273"/>
      <c r="RSM130" s="273"/>
      <c r="RSN130" s="273"/>
      <c r="RSO130" s="273"/>
      <c r="RSP130" s="273"/>
      <c r="RSQ130" s="273"/>
      <c r="RSR130" s="273"/>
      <c r="RSS130" s="273"/>
      <c r="RST130" s="273"/>
      <c r="RSU130" s="273"/>
      <c r="RSV130" s="273"/>
      <c r="RSW130" s="273"/>
      <c r="RSX130" s="273"/>
      <c r="RSY130" s="273"/>
      <c r="RSZ130" s="273"/>
      <c r="RTA130" s="273"/>
      <c r="RTB130" s="273"/>
      <c r="RTC130" s="273"/>
      <c r="RTD130" s="273"/>
      <c r="RTE130" s="273"/>
      <c r="RTF130" s="273"/>
      <c r="RTG130" s="273"/>
      <c r="RTH130" s="273"/>
      <c r="RTI130" s="273"/>
      <c r="RTJ130" s="273"/>
      <c r="RTK130" s="273"/>
      <c r="RTL130" s="273"/>
      <c r="RTM130" s="273"/>
      <c r="RTN130" s="273"/>
      <c r="RTO130" s="273"/>
      <c r="RTP130" s="273"/>
      <c r="RTQ130" s="273"/>
      <c r="RTR130" s="273"/>
      <c r="RTS130" s="273"/>
      <c r="RTT130" s="273"/>
      <c r="RTU130" s="273"/>
      <c r="RTV130" s="273"/>
      <c r="RTW130" s="273"/>
      <c r="RTX130" s="273"/>
      <c r="RTY130" s="273"/>
      <c r="RTZ130" s="273"/>
      <c r="RUA130" s="273"/>
      <c r="RUB130" s="273"/>
      <c r="RUC130" s="273"/>
      <c r="RUD130" s="273"/>
      <c r="RUE130" s="273"/>
      <c r="RUF130" s="273"/>
      <c r="RUG130" s="273"/>
      <c r="RUH130" s="273"/>
      <c r="RUI130" s="273"/>
      <c r="RUJ130" s="273"/>
      <c r="RUK130" s="273"/>
      <c r="RUL130" s="273"/>
      <c r="RUM130" s="273"/>
      <c r="RUN130" s="273"/>
      <c r="RUO130" s="273"/>
      <c r="RUP130" s="273"/>
      <c r="RUQ130" s="273"/>
      <c r="RUR130" s="273"/>
      <c r="RUS130" s="273"/>
      <c r="RUT130" s="273"/>
      <c r="RUU130" s="273"/>
      <c r="RUV130" s="273"/>
      <c r="RUW130" s="273"/>
      <c r="RUX130" s="273"/>
      <c r="RUY130" s="273"/>
      <c r="RUZ130" s="273"/>
      <c r="RVA130" s="273"/>
      <c r="RVB130" s="273"/>
      <c r="RVC130" s="273"/>
      <c r="RVD130" s="273"/>
      <c r="RVE130" s="273"/>
      <c r="RVF130" s="273"/>
      <c r="RVG130" s="273"/>
      <c r="RVH130" s="273"/>
      <c r="RVI130" s="273"/>
      <c r="RVJ130" s="273"/>
      <c r="RVK130" s="273"/>
      <c r="RVL130" s="273"/>
      <c r="RVM130" s="273"/>
      <c r="RVN130" s="273"/>
      <c r="RVO130" s="273"/>
      <c r="RVP130" s="273"/>
      <c r="RVQ130" s="273"/>
      <c r="RVR130" s="273"/>
      <c r="RVS130" s="273"/>
      <c r="RVT130" s="273"/>
      <c r="RVU130" s="273"/>
      <c r="RVV130" s="273"/>
      <c r="RVW130" s="273"/>
      <c r="RVX130" s="273"/>
      <c r="RVY130" s="273"/>
      <c r="RVZ130" s="273"/>
      <c r="RWA130" s="273"/>
      <c r="RWB130" s="273"/>
      <c r="RWC130" s="273"/>
      <c r="RWD130" s="273"/>
      <c r="RWE130" s="273"/>
      <c r="RWF130" s="273"/>
      <c r="RWG130" s="273"/>
      <c r="RWH130" s="273"/>
      <c r="RWI130" s="273"/>
      <c r="RWJ130" s="273"/>
      <c r="RWK130" s="273"/>
      <c r="RWL130" s="273"/>
      <c r="RWM130" s="273"/>
      <c r="RWN130" s="273"/>
      <c r="RWO130" s="273"/>
      <c r="RWP130" s="273"/>
      <c r="RWQ130" s="273"/>
      <c r="RWR130" s="273"/>
      <c r="RWS130" s="273"/>
      <c r="RWT130" s="273"/>
      <c r="RWU130" s="273"/>
      <c r="RWV130" s="273"/>
      <c r="RWW130" s="273"/>
      <c r="RWX130" s="273"/>
      <c r="RWY130" s="273"/>
      <c r="RWZ130" s="273"/>
      <c r="RXA130" s="273"/>
      <c r="RXB130" s="273"/>
      <c r="RXC130" s="273"/>
      <c r="RXD130" s="273"/>
      <c r="RXE130" s="273"/>
      <c r="RXF130" s="273"/>
      <c r="RXG130" s="273"/>
      <c r="RXH130" s="273"/>
      <c r="RXI130" s="273"/>
      <c r="RXJ130" s="273"/>
      <c r="RXK130" s="273"/>
      <c r="RXL130" s="273"/>
      <c r="RXM130" s="273"/>
      <c r="RXN130" s="273"/>
      <c r="RXO130" s="273"/>
      <c r="RXP130" s="273"/>
      <c r="RXQ130" s="273"/>
      <c r="RXR130" s="273"/>
      <c r="RXS130" s="273"/>
      <c r="RXT130" s="273"/>
      <c r="RXU130" s="273"/>
      <c r="RXV130" s="273"/>
      <c r="RXW130" s="273"/>
      <c r="RXX130" s="273"/>
      <c r="RXY130" s="273"/>
      <c r="RXZ130" s="273"/>
      <c r="RYA130" s="273"/>
      <c r="RYB130" s="273"/>
      <c r="RYC130" s="273"/>
      <c r="RYD130" s="273"/>
      <c r="RYE130" s="273"/>
      <c r="RYF130" s="273"/>
      <c r="RYG130" s="273"/>
      <c r="RYH130" s="273"/>
      <c r="RYI130" s="273"/>
      <c r="RYJ130" s="273"/>
      <c r="RYK130" s="273"/>
      <c r="RYL130" s="273"/>
      <c r="RYM130" s="273"/>
      <c r="RYN130" s="273"/>
      <c r="RYO130" s="273"/>
      <c r="RYP130" s="273"/>
      <c r="RYQ130" s="273"/>
      <c r="RYR130" s="273"/>
      <c r="RYS130" s="273"/>
      <c r="RYT130" s="273"/>
      <c r="RYU130" s="273"/>
      <c r="RYV130" s="273"/>
      <c r="RYW130" s="273"/>
      <c r="RYX130" s="273"/>
      <c r="RYY130" s="273"/>
      <c r="RYZ130" s="273"/>
      <c r="RZA130" s="273"/>
      <c r="RZB130" s="273"/>
      <c r="RZC130" s="273"/>
      <c r="RZD130" s="273"/>
      <c r="RZE130" s="273"/>
      <c r="RZF130" s="273"/>
      <c r="RZG130" s="273"/>
      <c r="RZH130" s="273"/>
      <c r="RZI130" s="273"/>
      <c r="RZJ130" s="273"/>
      <c r="RZK130" s="273"/>
      <c r="RZL130" s="273"/>
      <c r="RZM130" s="273"/>
      <c r="RZN130" s="273"/>
      <c r="RZO130" s="273"/>
      <c r="RZP130" s="273"/>
      <c r="RZQ130" s="273"/>
      <c r="RZR130" s="273"/>
      <c r="RZS130" s="273"/>
      <c r="RZT130" s="273"/>
      <c r="RZU130" s="273"/>
      <c r="RZV130" s="273"/>
      <c r="RZW130" s="273"/>
      <c r="RZX130" s="273"/>
      <c r="RZY130" s="273"/>
      <c r="RZZ130" s="273"/>
      <c r="SAA130" s="273"/>
      <c r="SAB130" s="273"/>
      <c r="SAC130" s="273"/>
      <c r="SAD130" s="273"/>
      <c r="SAE130" s="273"/>
      <c r="SAF130" s="273"/>
      <c r="SAG130" s="273"/>
      <c r="SAH130" s="273"/>
      <c r="SAI130" s="273"/>
      <c r="SAJ130" s="273"/>
      <c r="SAK130" s="273"/>
      <c r="SAL130" s="273"/>
      <c r="SAM130" s="273"/>
      <c r="SAN130" s="273"/>
      <c r="SAO130" s="273"/>
      <c r="SAP130" s="273"/>
      <c r="SAQ130" s="273"/>
      <c r="SAR130" s="273"/>
      <c r="SAS130" s="273"/>
      <c r="SAT130" s="273"/>
      <c r="SAU130" s="273"/>
      <c r="SAV130" s="273"/>
      <c r="SAW130" s="273"/>
      <c r="SAX130" s="273"/>
      <c r="SAY130" s="273"/>
      <c r="SAZ130" s="273"/>
      <c r="SBA130" s="273"/>
      <c r="SBB130" s="273"/>
      <c r="SBC130" s="273"/>
      <c r="SBD130" s="273"/>
      <c r="SBE130" s="273"/>
      <c r="SBF130" s="273"/>
      <c r="SBG130" s="273"/>
      <c r="SBH130" s="273"/>
      <c r="SBI130" s="273"/>
      <c r="SBJ130" s="273"/>
      <c r="SBK130" s="273"/>
      <c r="SBL130" s="273"/>
      <c r="SBM130" s="273"/>
      <c r="SBN130" s="273"/>
      <c r="SBO130" s="273"/>
      <c r="SBP130" s="273"/>
      <c r="SBQ130" s="273"/>
      <c r="SBR130" s="273"/>
      <c r="SBS130" s="273"/>
      <c r="SBT130" s="273"/>
      <c r="SBU130" s="273"/>
      <c r="SBV130" s="273"/>
      <c r="SBW130" s="273"/>
      <c r="SBX130" s="273"/>
      <c r="SBY130" s="273"/>
      <c r="SBZ130" s="273"/>
      <c r="SCA130" s="273"/>
      <c r="SCB130" s="273"/>
      <c r="SCC130" s="273"/>
      <c r="SCD130" s="273"/>
      <c r="SCE130" s="273"/>
      <c r="SCF130" s="273"/>
      <c r="SCG130" s="273"/>
      <c r="SCH130" s="273"/>
      <c r="SCI130" s="273"/>
      <c r="SCJ130" s="273"/>
      <c r="SCK130" s="273"/>
      <c r="SCL130" s="273"/>
      <c r="SCM130" s="273"/>
      <c r="SCN130" s="273"/>
      <c r="SCO130" s="273"/>
      <c r="SCP130" s="273"/>
      <c r="SCQ130" s="273"/>
      <c r="SCR130" s="273"/>
      <c r="SCS130" s="273"/>
      <c r="SCT130" s="273"/>
      <c r="SCU130" s="273"/>
      <c r="SCV130" s="273"/>
      <c r="SCW130" s="273"/>
      <c r="SCX130" s="273"/>
      <c r="SCY130" s="273"/>
      <c r="SCZ130" s="273"/>
      <c r="SDA130" s="273"/>
      <c r="SDB130" s="273"/>
      <c r="SDC130" s="273"/>
      <c r="SDD130" s="273"/>
      <c r="SDE130" s="273"/>
      <c r="SDF130" s="273"/>
      <c r="SDG130" s="273"/>
      <c r="SDH130" s="273"/>
      <c r="SDI130" s="273"/>
      <c r="SDJ130" s="273"/>
      <c r="SDK130" s="273"/>
      <c r="SDL130" s="273"/>
      <c r="SDM130" s="273"/>
      <c r="SDN130" s="273"/>
      <c r="SDO130" s="273"/>
      <c r="SDP130" s="273"/>
      <c r="SDQ130" s="273"/>
      <c r="SDR130" s="273"/>
      <c r="SDS130" s="273"/>
      <c r="SDT130" s="273"/>
      <c r="SDU130" s="273"/>
      <c r="SDV130" s="273"/>
      <c r="SDW130" s="273"/>
      <c r="SDX130" s="273"/>
      <c r="SDY130" s="273"/>
      <c r="SDZ130" s="273"/>
      <c r="SEA130" s="273"/>
      <c r="SEB130" s="273"/>
      <c r="SEC130" s="273"/>
      <c r="SED130" s="273"/>
      <c r="SEE130" s="273"/>
      <c r="SEF130" s="273"/>
      <c r="SEG130" s="273"/>
      <c r="SEH130" s="273"/>
      <c r="SEI130" s="273"/>
      <c r="SEJ130" s="273"/>
      <c r="SEK130" s="273"/>
      <c r="SEL130" s="273"/>
      <c r="SEM130" s="273"/>
      <c r="SEN130" s="273"/>
      <c r="SEO130" s="273"/>
      <c r="SEP130" s="273"/>
      <c r="SEQ130" s="273"/>
      <c r="SER130" s="273"/>
      <c r="SES130" s="273"/>
      <c r="SET130" s="273"/>
      <c r="SEU130" s="273"/>
      <c r="SEV130" s="273"/>
      <c r="SEW130" s="273"/>
      <c r="SEX130" s="273"/>
      <c r="SEY130" s="273"/>
      <c r="SEZ130" s="273"/>
      <c r="SFA130" s="273"/>
      <c r="SFB130" s="273"/>
      <c r="SFC130" s="273"/>
      <c r="SFD130" s="273"/>
      <c r="SFE130" s="273"/>
      <c r="SFF130" s="273"/>
      <c r="SFG130" s="273"/>
      <c r="SFH130" s="273"/>
      <c r="SFI130" s="273"/>
      <c r="SFJ130" s="273"/>
      <c r="SFK130" s="273"/>
      <c r="SFL130" s="273"/>
      <c r="SFM130" s="273"/>
      <c r="SFN130" s="273"/>
      <c r="SFO130" s="273"/>
      <c r="SFP130" s="273"/>
      <c r="SFQ130" s="273"/>
      <c r="SFR130" s="273"/>
      <c r="SFS130" s="273"/>
      <c r="SFT130" s="273"/>
      <c r="SFU130" s="273"/>
      <c r="SFV130" s="273"/>
      <c r="SFW130" s="273"/>
      <c r="SFX130" s="273"/>
      <c r="SFY130" s="273"/>
      <c r="SFZ130" s="273"/>
      <c r="SGA130" s="273"/>
      <c r="SGB130" s="273"/>
      <c r="SGC130" s="273"/>
      <c r="SGD130" s="273"/>
      <c r="SGE130" s="273"/>
      <c r="SGF130" s="273"/>
      <c r="SGG130" s="273"/>
      <c r="SGH130" s="273"/>
      <c r="SGI130" s="273"/>
      <c r="SGJ130" s="273"/>
      <c r="SGK130" s="273"/>
      <c r="SGL130" s="273"/>
      <c r="SGM130" s="273"/>
      <c r="SGN130" s="273"/>
      <c r="SGO130" s="273"/>
      <c r="SGP130" s="273"/>
      <c r="SGQ130" s="273"/>
      <c r="SGR130" s="273"/>
      <c r="SGS130" s="273"/>
      <c r="SGT130" s="273"/>
      <c r="SGU130" s="273"/>
      <c r="SGV130" s="273"/>
      <c r="SGW130" s="273"/>
      <c r="SGX130" s="273"/>
      <c r="SGY130" s="273"/>
      <c r="SGZ130" s="273"/>
      <c r="SHA130" s="273"/>
      <c r="SHB130" s="273"/>
      <c r="SHC130" s="273"/>
      <c r="SHD130" s="273"/>
      <c r="SHE130" s="273"/>
      <c r="SHF130" s="273"/>
      <c r="SHG130" s="273"/>
      <c r="SHH130" s="273"/>
      <c r="SHI130" s="273"/>
      <c r="SHJ130" s="273"/>
      <c r="SHK130" s="273"/>
      <c r="SHL130" s="273"/>
      <c r="SHM130" s="273"/>
      <c r="SHN130" s="273"/>
      <c r="SHO130" s="273"/>
      <c r="SHP130" s="273"/>
      <c r="SHQ130" s="273"/>
      <c r="SHR130" s="273"/>
      <c r="SHS130" s="273"/>
      <c r="SHT130" s="273"/>
      <c r="SHU130" s="273"/>
      <c r="SHV130" s="273"/>
      <c r="SHW130" s="273"/>
      <c r="SHX130" s="273"/>
      <c r="SHY130" s="273"/>
      <c r="SHZ130" s="273"/>
      <c r="SIA130" s="273"/>
      <c r="SIB130" s="273"/>
      <c r="SIC130" s="273"/>
      <c r="SID130" s="273"/>
      <c r="SIE130" s="273"/>
      <c r="SIF130" s="273"/>
      <c r="SIG130" s="273"/>
      <c r="SIH130" s="273"/>
      <c r="SII130" s="273"/>
      <c r="SIJ130" s="273"/>
      <c r="SIK130" s="273"/>
      <c r="SIL130" s="273"/>
      <c r="SIM130" s="273"/>
      <c r="SIN130" s="273"/>
      <c r="SIO130" s="273"/>
      <c r="SIP130" s="273"/>
      <c r="SIQ130" s="273"/>
      <c r="SIR130" s="273"/>
      <c r="SIS130" s="273"/>
      <c r="SIT130" s="273"/>
      <c r="SIU130" s="273"/>
      <c r="SIV130" s="273"/>
      <c r="SIW130" s="273"/>
      <c r="SIX130" s="273"/>
      <c r="SIY130" s="273"/>
      <c r="SIZ130" s="273"/>
      <c r="SJA130" s="273"/>
      <c r="SJB130" s="273"/>
      <c r="SJC130" s="273"/>
      <c r="SJD130" s="273"/>
      <c r="SJE130" s="273"/>
      <c r="SJF130" s="273"/>
      <c r="SJG130" s="273"/>
      <c r="SJH130" s="273"/>
      <c r="SJI130" s="273"/>
      <c r="SJJ130" s="273"/>
      <c r="SJK130" s="273"/>
      <c r="SJL130" s="273"/>
      <c r="SJM130" s="273"/>
      <c r="SJN130" s="273"/>
      <c r="SJO130" s="273"/>
      <c r="SJP130" s="273"/>
      <c r="SJQ130" s="273"/>
      <c r="SJR130" s="273"/>
      <c r="SJS130" s="273"/>
      <c r="SJT130" s="273"/>
      <c r="SJU130" s="273"/>
      <c r="SJV130" s="273"/>
      <c r="SJW130" s="273"/>
      <c r="SJX130" s="273"/>
      <c r="SJY130" s="273"/>
      <c r="SJZ130" s="273"/>
      <c r="SKA130" s="273"/>
      <c r="SKB130" s="273"/>
      <c r="SKC130" s="273"/>
      <c r="SKD130" s="273"/>
      <c r="SKE130" s="273"/>
      <c r="SKF130" s="273"/>
      <c r="SKG130" s="273"/>
      <c r="SKH130" s="273"/>
      <c r="SKI130" s="273"/>
      <c r="SKJ130" s="273"/>
      <c r="SKK130" s="273"/>
      <c r="SKL130" s="273"/>
      <c r="SKM130" s="273"/>
      <c r="SKN130" s="273"/>
      <c r="SKO130" s="273"/>
      <c r="SKP130" s="273"/>
      <c r="SKQ130" s="273"/>
      <c r="SKR130" s="273"/>
      <c r="SKS130" s="273"/>
      <c r="SKT130" s="273"/>
      <c r="SKU130" s="273"/>
      <c r="SKV130" s="273"/>
      <c r="SKW130" s="273"/>
      <c r="SKX130" s="273"/>
      <c r="SKY130" s="273"/>
      <c r="SKZ130" s="273"/>
      <c r="SLA130" s="273"/>
      <c r="SLB130" s="273"/>
      <c r="SLC130" s="273"/>
      <c r="SLD130" s="273"/>
      <c r="SLE130" s="273"/>
      <c r="SLF130" s="273"/>
      <c r="SLG130" s="273"/>
      <c r="SLH130" s="273"/>
      <c r="SLI130" s="273"/>
      <c r="SLJ130" s="273"/>
      <c r="SLK130" s="273"/>
      <c r="SLL130" s="273"/>
      <c r="SLM130" s="273"/>
      <c r="SLN130" s="273"/>
      <c r="SLO130" s="273"/>
      <c r="SLP130" s="273"/>
      <c r="SLQ130" s="273"/>
      <c r="SLR130" s="273"/>
      <c r="SLS130" s="273"/>
      <c r="SLT130" s="273"/>
      <c r="SLU130" s="273"/>
      <c r="SLV130" s="273"/>
      <c r="SLW130" s="273"/>
      <c r="SLX130" s="273"/>
      <c r="SLY130" s="273"/>
      <c r="SLZ130" s="273"/>
      <c r="SMA130" s="273"/>
      <c r="SMB130" s="273"/>
      <c r="SMC130" s="273"/>
      <c r="SMD130" s="273"/>
      <c r="SME130" s="273"/>
      <c r="SMF130" s="273"/>
      <c r="SMG130" s="273"/>
      <c r="SMH130" s="273"/>
      <c r="SMI130" s="273"/>
      <c r="SMJ130" s="273"/>
      <c r="SMK130" s="273"/>
      <c r="SML130" s="273"/>
      <c r="SMM130" s="273"/>
      <c r="SMN130" s="273"/>
      <c r="SMO130" s="273"/>
      <c r="SMP130" s="273"/>
      <c r="SMQ130" s="273"/>
      <c r="SMR130" s="273"/>
      <c r="SMS130" s="273"/>
      <c r="SMT130" s="273"/>
      <c r="SMU130" s="273"/>
      <c r="SMV130" s="273"/>
      <c r="SMW130" s="273"/>
      <c r="SMX130" s="273"/>
      <c r="SMY130" s="273"/>
      <c r="SMZ130" s="273"/>
      <c r="SNA130" s="273"/>
      <c r="SNB130" s="273"/>
      <c r="SNC130" s="273"/>
      <c r="SND130" s="273"/>
      <c r="SNE130" s="273"/>
      <c r="SNF130" s="273"/>
      <c r="SNG130" s="273"/>
      <c r="SNH130" s="273"/>
      <c r="SNI130" s="273"/>
      <c r="SNJ130" s="273"/>
      <c r="SNK130" s="273"/>
      <c r="SNL130" s="273"/>
      <c r="SNM130" s="273"/>
      <c r="SNN130" s="273"/>
      <c r="SNO130" s="273"/>
      <c r="SNP130" s="273"/>
      <c r="SNQ130" s="273"/>
      <c r="SNR130" s="273"/>
      <c r="SNS130" s="273"/>
      <c r="SNT130" s="273"/>
      <c r="SNU130" s="273"/>
      <c r="SNV130" s="273"/>
      <c r="SNW130" s="273"/>
      <c r="SNX130" s="273"/>
      <c r="SNY130" s="273"/>
      <c r="SNZ130" s="273"/>
      <c r="SOA130" s="273"/>
      <c r="SOB130" s="273"/>
      <c r="SOC130" s="273"/>
      <c r="SOD130" s="273"/>
      <c r="SOE130" s="273"/>
      <c r="SOF130" s="273"/>
      <c r="SOG130" s="273"/>
      <c r="SOH130" s="273"/>
      <c r="SOI130" s="273"/>
      <c r="SOJ130" s="273"/>
      <c r="SOK130" s="273"/>
      <c r="SOL130" s="273"/>
      <c r="SOM130" s="273"/>
      <c r="SON130" s="273"/>
      <c r="SOO130" s="273"/>
      <c r="SOP130" s="273"/>
      <c r="SOQ130" s="273"/>
      <c r="SOR130" s="273"/>
      <c r="SOS130" s="273"/>
      <c r="SOT130" s="273"/>
      <c r="SOU130" s="273"/>
      <c r="SOV130" s="273"/>
      <c r="SOW130" s="273"/>
      <c r="SOX130" s="273"/>
      <c r="SOY130" s="273"/>
      <c r="SOZ130" s="273"/>
      <c r="SPA130" s="273"/>
      <c r="SPB130" s="273"/>
      <c r="SPC130" s="273"/>
      <c r="SPD130" s="273"/>
      <c r="SPE130" s="273"/>
      <c r="SPF130" s="273"/>
      <c r="SPG130" s="273"/>
      <c r="SPH130" s="273"/>
      <c r="SPI130" s="273"/>
      <c r="SPJ130" s="273"/>
      <c r="SPK130" s="273"/>
      <c r="SPL130" s="273"/>
      <c r="SPM130" s="273"/>
      <c r="SPN130" s="273"/>
      <c r="SPO130" s="273"/>
      <c r="SPP130" s="273"/>
      <c r="SPQ130" s="273"/>
      <c r="SPR130" s="273"/>
      <c r="SPS130" s="273"/>
      <c r="SPT130" s="273"/>
      <c r="SPU130" s="273"/>
      <c r="SPV130" s="273"/>
      <c r="SPW130" s="273"/>
      <c r="SPX130" s="273"/>
      <c r="SPY130" s="273"/>
      <c r="SPZ130" s="273"/>
      <c r="SQA130" s="273"/>
      <c r="SQB130" s="273"/>
      <c r="SQC130" s="273"/>
      <c r="SQD130" s="273"/>
      <c r="SQE130" s="273"/>
      <c r="SQF130" s="273"/>
      <c r="SQG130" s="273"/>
      <c r="SQH130" s="273"/>
      <c r="SQI130" s="273"/>
      <c r="SQJ130" s="273"/>
      <c r="SQK130" s="273"/>
      <c r="SQL130" s="273"/>
      <c r="SQM130" s="273"/>
      <c r="SQN130" s="273"/>
      <c r="SQO130" s="273"/>
      <c r="SQP130" s="273"/>
      <c r="SQQ130" s="273"/>
      <c r="SQR130" s="273"/>
      <c r="SQS130" s="273"/>
      <c r="SQT130" s="273"/>
      <c r="SQU130" s="273"/>
      <c r="SQV130" s="273"/>
      <c r="SQW130" s="273"/>
      <c r="SQX130" s="273"/>
      <c r="SQY130" s="273"/>
      <c r="SQZ130" s="273"/>
      <c r="SRA130" s="273"/>
      <c r="SRB130" s="273"/>
      <c r="SRC130" s="273"/>
      <c r="SRD130" s="273"/>
      <c r="SRE130" s="273"/>
      <c r="SRF130" s="273"/>
      <c r="SRG130" s="273"/>
      <c r="SRH130" s="273"/>
      <c r="SRI130" s="273"/>
      <c r="SRJ130" s="273"/>
      <c r="SRK130" s="273"/>
      <c r="SRL130" s="273"/>
      <c r="SRM130" s="273"/>
      <c r="SRN130" s="273"/>
      <c r="SRO130" s="273"/>
      <c r="SRP130" s="273"/>
      <c r="SRQ130" s="273"/>
      <c r="SRR130" s="273"/>
      <c r="SRS130" s="273"/>
      <c r="SRT130" s="273"/>
      <c r="SRU130" s="273"/>
      <c r="SRV130" s="273"/>
      <c r="SRW130" s="273"/>
      <c r="SRX130" s="273"/>
      <c r="SRY130" s="273"/>
      <c r="SRZ130" s="273"/>
      <c r="SSA130" s="273"/>
      <c r="SSB130" s="273"/>
      <c r="SSC130" s="273"/>
      <c r="SSD130" s="273"/>
      <c r="SSE130" s="273"/>
      <c r="SSF130" s="273"/>
      <c r="SSG130" s="273"/>
      <c r="SSH130" s="273"/>
      <c r="SSI130" s="273"/>
      <c r="SSJ130" s="273"/>
      <c r="SSK130" s="273"/>
      <c r="SSL130" s="273"/>
      <c r="SSM130" s="273"/>
      <c r="SSN130" s="273"/>
      <c r="SSO130" s="273"/>
      <c r="SSP130" s="273"/>
      <c r="SSQ130" s="273"/>
      <c r="SSR130" s="273"/>
      <c r="SSS130" s="273"/>
      <c r="SST130" s="273"/>
      <c r="SSU130" s="273"/>
      <c r="SSV130" s="273"/>
      <c r="SSW130" s="273"/>
      <c r="SSX130" s="273"/>
      <c r="SSY130" s="273"/>
      <c r="SSZ130" s="273"/>
      <c r="STA130" s="273"/>
      <c r="STB130" s="273"/>
      <c r="STC130" s="273"/>
      <c r="STD130" s="273"/>
      <c r="STE130" s="273"/>
      <c r="STF130" s="273"/>
      <c r="STG130" s="273"/>
      <c r="STH130" s="273"/>
      <c r="STI130" s="273"/>
      <c r="STJ130" s="273"/>
      <c r="STK130" s="273"/>
      <c r="STL130" s="273"/>
      <c r="STM130" s="273"/>
      <c r="STN130" s="273"/>
      <c r="STO130" s="273"/>
      <c r="STP130" s="273"/>
      <c r="STQ130" s="273"/>
      <c r="STR130" s="273"/>
      <c r="STS130" s="273"/>
      <c r="STT130" s="273"/>
      <c r="STU130" s="273"/>
      <c r="STV130" s="273"/>
      <c r="STW130" s="273"/>
      <c r="STX130" s="273"/>
      <c r="STY130" s="273"/>
      <c r="STZ130" s="273"/>
      <c r="SUA130" s="273"/>
      <c r="SUB130" s="273"/>
      <c r="SUC130" s="273"/>
      <c r="SUD130" s="273"/>
      <c r="SUE130" s="273"/>
      <c r="SUF130" s="273"/>
      <c r="SUG130" s="273"/>
      <c r="SUH130" s="273"/>
      <c r="SUI130" s="273"/>
      <c r="SUJ130" s="273"/>
      <c r="SUK130" s="273"/>
      <c r="SUL130" s="273"/>
      <c r="SUM130" s="273"/>
      <c r="SUN130" s="273"/>
      <c r="SUO130" s="273"/>
      <c r="SUP130" s="273"/>
      <c r="SUQ130" s="273"/>
      <c r="SUR130" s="273"/>
      <c r="SUS130" s="273"/>
      <c r="SUT130" s="273"/>
      <c r="SUU130" s="273"/>
      <c r="SUV130" s="273"/>
      <c r="SUW130" s="273"/>
      <c r="SUX130" s="273"/>
      <c r="SUY130" s="273"/>
      <c r="SUZ130" s="273"/>
      <c r="SVA130" s="273"/>
      <c r="SVB130" s="273"/>
      <c r="SVC130" s="273"/>
      <c r="SVD130" s="273"/>
      <c r="SVE130" s="273"/>
      <c r="SVF130" s="273"/>
      <c r="SVG130" s="273"/>
      <c r="SVH130" s="273"/>
      <c r="SVI130" s="273"/>
      <c r="SVJ130" s="273"/>
      <c r="SVK130" s="273"/>
      <c r="SVL130" s="273"/>
      <c r="SVM130" s="273"/>
      <c r="SVN130" s="273"/>
      <c r="SVO130" s="273"/>
      <c r="SVP130" s="273"/>
      <c r="SVQ130" s="273"/>
      <c r="SVR130" s="273"/>
      <c r="SVS130" s="273"/>
      <c r="SVT130" s="273"/>
      <c r="SVU130" s="273"/>
      <c r="SVV130" s="273"/>
      <c r="SVW130" s="273"/>
      <c r="SVX130" s="273"/>
      <c r="SVY130" s="273"/>
      <c r="SVZ130" s="273"/>
      <c r="SWA130" s="273"/>
      <c r="SWB130" s="273"/>
      <c r="SWC130" s="273"/>
      <c r="SWD130" s="273"/>
      <c r="SWE130" s="273"/>
      <c r="SWF130" s="273"/>
      <c r="SWG130" s="273"/>
      <c r="SWH130" s="273"/>
      <c r="SWI130" s="273"/>
      <c r="SWJ130" s="273"/>
      <c r="SWK130" s="273"/>
      <c r="SWL130" s="273"/>
      <c r="SWM130" s="273"/>
      <c r="SWN130" s="273"/>
      <c r="SWO130" s="273"/>
      <c r="SWP130" s="273"/>
      <c r="SWQ130" s="273"/>
      <c r="SWR130" s="273"/>
      <c r="SWS130" s="273"/>
      <c r="SWT130" s="273"/>
      <c r="SWU130" s="273"/>
      <c r="SWV130" s="273"/>
      <c r="SWW130" s="273"/>
      <c r="SWX130" s="273"/>
      <c r="SWY130" s="273"/>
      <c r="SWZ130" s="273"/>
      <c r="SXA130" s="273"/>
      <c r="SXB130" s="273"/>
      <c r="SXC130" s="273"/>
      <c r="SXD130" s="273"/>
      <c r="SXE130" s="273"/>
      <c r="SXF130" s="273"/>
      <c r="SXG130" s="273"/>
      <c r="SXH130" s="273"/>
      <c r="SXI130" s="273"/>
      <c r="SXJ130" s="273"/>
      <c r="SXK130" s="273"/>
      <c r="SXL130" s="273"/>
      <c r="SXM130" s="273"/>
      <c r="SXN130" s="273"/>
      <c r="SXO130" s="273"/>
      <c r="SXP130" s="273"/>
      <c r="SXQ130" s="273"/>
      <c r="SXR130" s="273"/>
      <c r="SXS130" s="273"/>
      <c r="SXT130" s="273"/>
      <c r="SXU130" s="273"/>
      <c r="SXV130" s="273"/>
      <c r="SXW130" s="273"/>
      <c r="SXX130" s="273"/>
      <c r="SXY130" s="273"/>
      <c r="SXZ130" s="273"/>
      <c r="SYA130" s="273"/>
      <c r="SYB130" s="273"/>
      <c r="SYC130" s="273"/>
      <c r="SYD130" s="273"/>
      <c r="SYE130" s="273"/>
      <c r="SYF130" s="273"/>
      <c r="SYG130" s="273"/>
      <c r="SYH130" s="273"/>
      <c r="SYI130" s="273"/>
      <c r="SYJ130" s="273"/>
      <c r="SYK130" s="273"/>
      <c r="SYL130" s="273"/>
      <c r="SYM130" s="273"/>
      <c r="SYN130" s="273"/>
      <c r="SYO130" s="273"/>
      <c r="SYP130" s="273"/>
      <c r="SYQ130" s="273"/>
      <c r="SYR130" s="273"/>
      <c r="SYS130" s="273"/>
      <c r="SYT130" s="273"/>
      <c r="SYU130" s="273"/>
      <c r="SYV130" s="273"/>
      <c r="SYW130" s="273"/>
      <c r="SYX130" s="273"/>
      <c r="SYY130" s="273"/>
      <c r="SYZ130" s="273"/>
      <c r="SZA130" s="273"/>
      <c r="SZB130" s="273"/>
      <c r="SZC130" s="273"/>
      <c r="SZD130" s="273"/>
      <c r="SZE130" s="273"/>
      <c r="SZF130" s="273"/>
      <c r="SZG130" s="273"/>
      <c r="SZH130" s="273"/>
      <c r="SZI130" s="273"/>
      <c r="SZJ130" s="273"/>
      <c r="SZK130" s="273"/>
      <c r="SZL130" s="273"/>
      <c r="SZM130" s="273"/>
      <c r="SZN130" s="273"/>
      <c r="SZO130" s="273"/>
      <c r="SZP130" s="273"/>
      <c r="SZQ130" s="273"/>
      <c r="SZR130" s="273"/>
      <c r="SZS130" s="273"/>
      <c r="SZT130" s="273"/>
      <c r="SZU130" s="273"/>
      <c r="SZV130" s="273"/>
      <c r="SZW130" s="273"/>
      <c r="SZX130" s="273"/>
      <c r="SZY130" s="273"/>
      <c r="SZZ130" s="273"/>
      <c r="TAA130" s="273"/>
      <c r="TAB130" s="273"/>
      <c r="TAC130" s="273"/>
      <c r="TAD130" s="273"/>
      <c r="TAE130" s="273"/>
      <c r="TAF130" s="273"/>
      <c r="TAG130" s="273"/>
      <c r="TAH130" s="273"/>
      <c r="TAI130" s="273"/>
      <c r="TAJ130" s="273"/>
      <c r="TAK130" s="273"/>
      <c r="TAL130" s="273"/>
      <c r="TAM130" s="273"/>
      <c r="TAN130" s="273"/>
      <c r="TAO130" s="273"/>
      <c r="TAP130" s="273"/>
      <c r="TAQ130" s="273"/>
      <c r="TAR130" s="273"/>
      <c r="TAS130" s="273"/>
      <c r="TAT130" s="273"/>
      <c r="TAU130" s="273"/>
      <c r="TAV130" s="273"/>
      <c r="TAW130" s="273"/>
      <c r="TAX130" s="273"/>
      <c r="TAY130" s="273"/>
      <c r="TAZ130" s="273"/>
      <c r="TBA130" s="273"/>
      <c r="TBB130" s="273"/>
      <c r="TBC130" s="273"/>
      <c r="TBD130" s="273"/>
      <c r="TBE130" s="273"/>
      <c r="TBF130" s="273"/>
      <c r="TBG130" s="273"/>
      <c r="TBH130" s="273"/>
      <c r="TBI130" s="273"/>
      <c r="TBJ130" s="273"/>
      <c r="TBK130" s="273"/>
      <c r="TBL130" s="273"/>
      <c r="TBM130" s="273"/>
      <c r="TBN130" s="273"/>
      <c r="TBO130" s="273"/>
      <c r="TBP130" s="273"/>
      <c r="TBQ130" s="273"/>
      <c r="TBR130" s="273"/>
      <c r="TBS130" s="273"/>
      <c r="TBT130" s="273"/>
      <c r="TBU130" s="273"/>
      <c r="TBV130" s="273"/>
      <c r="TBW130" s="273"/>
      <c r="TBX130" s="273"/>
      <c r="TBY130" s="273"/>
      <c r="TBZ130" s="273"/>
      <c r="TCA130" s="273"/>
      <c r="TCB130" s="273"/>
      <c r="TCC130" s="273"/>
      <c r="TCD130" s="273"/>
      <c r="TCE130" s="273"/>
      <c r="TCF130" s="273"/>
      <c r="TCG130" s="273"/>
      <c r="TCH130" s="273"/>
      <c r="TCI130" s="273"/>
      <c r="TCJ130" s="273"/>
      <c r="TCK130" s="273"/>
      <c r="TCL130" s="273"/>
      <c r="TCM130" s="273"/>
      <c r="TCN130" s="273"/>
      <c r="TCO130" s="273"/>
      <c r="TCP130" s="273"/>
      <c r="TCQ130" s="273"/>
      <c r="TCR130" s="273"/>
      <c r="TCS130" s="273"/>
      <c r="TCT130" s="273"/>
      <c r="TCU130" s="273"/>
      <c r="TCV130" s="273"/>
      <c r="TCW130" s="273"/>
      <c r="TCX130" s="273"/>
      <c r="TCY130" s="273"/>
      <c r="TCZ130" s="273"/>
      <c r="TDA130" s="273"/>
      <c r="TDB130" s="273"/>
      <c r="TDC130" s="273"/>
      <c r="TDD130" s="273"/>
      <c r="TDE130" s="273"/>
      <c r="TDF130" s="273"/>
      <c r="TDG130" s="273"/>
      <c r="TDH130" s="273"/>
      <c r="TDI130" s="273"/>
      <c r="TDJ130" s="273"/>
      <c r="TDK130" s="273"/>
      <c r="TDL130" s="273"/>
      <c r="TDM130" s="273"/>
      <c r="TDN130" s="273"/>
      <c r="TDO130" s="273"/>
      <c r="TDP130" s="273"/>
      <c r="TDQ130" s="273"/>
      <c r="TDR130" s="273"/>
      <c r="TDS130" s="273"/>
      <c r="TDT130" s="273"/>
      <c r="TDU130" s="273"/>
      <c r="TDV130" s="273"/>
      <c r="TDW130" s="273"/>
      <c r="TDX130" s="273"/>
      <c r="TDY130" s="273"/>
      <c r="TDZ130" s="273"/>
      <c r="TEA130" s="273"/>
      <c r="TEB130" s="273"/>
      <c r="TEC130" s="273"/>
      <c r="TED130" s="273"/>
      <c r="TEE130" s="273"/>
      <c r="TEF130" s="273"/>
      <c r="TEG130" s="273"/>
      <c r="TEH130" s="273"/>
      <c r="TEI130" s="273"/>
      <c r="TEJ130" s="273"/>
      <c r="TEK130" s="273"/>
      <c r="TEL130" s="273"/>
      <c r="TEM130" s="273"/>
      <c r="TEN130" s="273"/>
      <c r="TEO130" s="273"/>
      <c r="TEP130" s="273"/>
      <c r="TEQ130" s="273"/>
      <c r="TER130" s="273"/>
      <c r="TES130" s="273"/>
      <c r="TET130" s="273"/>
      <c r="TEU130" s="273"/>
      <c r="TEV130" s="273"/>
      <c r="TEW130" s="273"/>
      <c r="TEX130" s="273"/>
      <c r="TEY130" s="273"/>
      <c r="TEZ130" s="273"/>
      <c r="TFA130" s="273"/>
      <c r="TFB130" s="273"/>
      <c r="TFC130" s="273"/>
      <c r="TFD130" s="273"/>
      <c r="TFE130" s="273"/>
      <c r="TFF130" s="273"/>
      <c r="TFG130" s="273"/>
      <c r="TFH130" s="273"/>
      <c r="TFI130" s="273"/>
      <c r="TFJ130" s="273"/>
      <c r="TFK130" s="273"/>
      <c r="TFL130" s="273"/>
      <c r="TFM130" s="273"/>
      <c r="TFN130" s="273"/>
      <c r="TFO130" s="273"/>
      <c r="TFP130" s="273"/>
      <c r="TFQ130" s="273"/>
      <c r="TFR130" s="273"/>
      <c r="TFS130" s="273"/>
      <c r="TFT130" s="273"/>
      <c r="TFU130" s="273"/>
      <c r="TFV130" s="273"/>
      <c r="TFW130" s="273"/>
      <c r="TFX130" s="273"/>
      <c r="TFY130" s="273"/>
      <c r="TFZ130" s="273"/>
      <c r="TGA130" s="273"/>
      <c r="TGB130" s="273"/>
      <c r="TGC130" s="273"/>
      <c r="TGD130" s="273"/>
      <c r="TGE130" s="273"/>
      <c r="TGF130" s="273"/>
      <c r="TGG130" s="273"/>
      <c r="TGH130" s="273"/>
      <c r="TGI130" s="273"/>
      <c r="TGJ130" s="273"/>
      <c r="TGK130" s="273"/>
      <c r="TGL130" s="273"/>
      <c r="TGM130" s="273"/>
      <c r="TGN130" s="273"/>
      <c r="TGO130" s="273"/>
      <c r="TGP130" s="273"/>
      <c r="TGQ130" s="273"/>
      <c r="TGR130" s="273"/>
      <c r="TGS130" s="273"/>
      <c r="TGT130" s="273"/>
      <c r="TGU130" s="273"/>
      <c r="TGV130" s="273"/>
      <c r="TGW130" s="273"/>
      <c r="TGX130" s="273"/>
      <c r="TGY130" s="273"/>
      <c r="TGZ130" s="273"/>
      <c r="THA130" s="273"/>
      <c r="THB130" s="273"/>
      <c r="THC130" s="273"/>
      <c r="THD130" s="273"/>
      <c r="THE130" s="273"/>
      <c r="THF130" s="273"/>
      <c r="THG130" s="273"/>
      <c r="THH130" s="273"/>
      <c r="THI130" s="273"/>
      <c r="THJ130" s="273"/>
      <c r="THK130" s="273"/>
      <c r="THL130" s="273"/>
      <c r="THM130" s="273"/>
      <c r="THN130" s="273"/>
      <c r="THO130" s="273"/>
      <c r="THP130" s="273"/>
      <c r="THQ130" s="273"/>
      <c r="THR130" s="273"/>
      <c r="THS130" s="273"/>
      <c r="THT130" s="273"/>
      <c r="THU130" s="273"/>
      <c r="THV130" s="273"/>
      <c r="THW130" s="273"/>
      <c r="THX130" s="273"/>
      <c r="THY130" s="273"/>
      <c r="THZ130" s="273"/>
      <c r="TIA130" s="273"/>
      <c r="TIB130" s="273"/>
      <c r="TIC130" s="273"/>
      <c r="TID130" s="273"/>
      <c r="TIE130" s="273"/>
      <c r="TIF130" s="273"/>
      <c r="TIG130" s="273"/>
      <c r="TIH130" s="273"/>
      <c r="TII130" s="273"/>
      <c r="TIJ130" s="273"/>
      <c r="TIK130" s="273"/>
      <c r="TIL130" s="273"/>
      <c r="TIM130" s="273"/>
      <c r="TIN130" s="273"/>
      <c r="TIO130" s="273"/>
      <c r="TIP130" s="273"/>
      <c r="TIQ130" s="273"/>
      <c r="TIR130" s="273"/>
      <c r="TIS130" s="273"/>
      <c r="TIT130" s="273"/>
      <c r="TIU130" s="273"/>
      <c r="TIV130" s="273"/>
      <c r="TIW130" s="273"/>
      <c r="TIX130" s="273"/>
      <c r="TIY130" s="273"/>
      <c r="TIZ130" s="273"/>
      <c r="TJA130" s="273"/>
      <c r="TJB130" s="273"/>
      <c r="TJC130" s="273"/>
      <c r="TJD130" s="273"/>
      <c r="TJE130" s="273"/>
      <c r="TJF130" s="273"/>
      <c r="TJG130" s="273"/>
      <c r="TJH130" s="273"/>
      <c r="TJI130" s="273"/>
      <c r="TJJ130" s="273"/>
      <c r="TJK130" s="273"/>
      <c r="TJL130" s="273"/>
      <c r="TJM130" s="273"/>
      <c r="TJN130" s="273"/>
      <c r="TJO130" s="273"/>
      <c r="TJP130" s="273"/>
      <c r="TJQ130" s="273"/>
      <c r="TJR130" s="273"/>
      <c r="TJS130" s="273"/>
      <c r="TJT130" s="273"/>
      <c r="TJU130" s="273"/>
      <c r="TJV130" s="273"/>
      <c r="TJW130" s="273"/>
      <c r="TJX130" s="273"/>
      <c r="TJY130" s="273"/>
      <c r="TJZ130" s="273"/>
      <c r="TKA130" s="273"/>
      <c r="TKB130" s="273"/>
      <c r="TKC130" s="273"/>
      <c r="TKD130" s="273"/>
      <c r="TKE130" s="273"/>
      <c r="TKF130" s="273"/>
      <c r="TKG130" s="273"/>
      <c r="TKH130" s="273"/>
      <c r="TKI130" s="273"/>
      <c r="TKJ130" s="273"/>
      <c r="TKK130" s="273"/>
      <c r="TKL130" s="273"/>
      <c r="TKM130" s="273"/>
      <c r="TKN130" s="273"/>
      <c r="TKO130" s="273"/>
      <c r="TKP130" s="273"/>
      <c r="TKQ130" s="273"/>
      <c r="TKR130" s="273"/>
      <c r="TKS130" s="273"/>
      <c r="TKT130" s="273"/>
      <c r="TKU130" s="273"/>
      <c r="TKV130" s="273"/>
      <c r="TKW130" s="273"/>
      <c r="TKX130" s="273"/>
      <c r="TKY130" s="273"/>
      <c r="TKZ130" s="273"/>
      <c r="TLA130" s="273"/>
      <c r="TLB130" s="273"/>
      <c r="TLC130" s="273"/>
      <c r="TLD130" s="273"/>
      <c r="TLE130" s="273"/>
      <c r="TLF130" s="273"/>
      <c r="TLG130" s="273"/>
      <c r="TLH130" s="273"/>
      <c r="TLI130" s="273"/>
      <c r="TLJ130" s="273"/>
      <c r="TLK130" s="273"/>
      <c r="TLL130" s="273"/>
      <c r="TLM130" s="273"/>
      <c r="TLN130" s="273"/>
      <c r="TLO130" s="273"/>
      <c r="TLP130" s="273"/>
      <c r="TLQ130" s="273"/>
      <c r="TLR130" s="273"/>
      <c r="TLS130" s="273"/>
      <c r="TLT130" s="273"/>
      <c r="TLU130" s="273"/>
      <c r="TLV130" s="273"/>
      <c r="TLW130" s="273"/>
      <c r="TLX130" s="273"/>
      <c r="TLY130" s="273"/>
      <c r="TLZ130" s="273"/>
      <c r="TMA130" s="273"/>
      <c r="TMB130" s="273"/>
      <c r="TMC130" s="273"/>
      <c r="TMD130" s="273"/>
      <c r="TME130" s="273"/>
      <c r="TMF130" s="273"/>
      <c r="TMG130" s="273"/>
      <c r="TMH130" s="273"/>
      <c r="TMI130" s="273"/>
      <c r="TMJ130" s="273"/>
      <c r="TMK130" s="273"/>
      <c r="TML130" s="273"/>
      <c r="TMM130" s="273"/>
      <c r="TMN130" s="273"/>
      <c r="TMO130" s="273"/>
      <c r="TMP130" s="273"/>
      <c r="TMQ130" s="273"/>
      <c r="TMR130" s="273"/>
      <c r="TMS130" s="273"/>
      <c r="TMT130" s="273"/>
      <c r="TMU130" s="273"/>
      <c r="TMV130" s="273"/>
      <c r="TMW130" s="273"/>
      <c r="TMX130" s="273"/>
      <c r="TMY130" s="273"/>
      <c r="TMZ130" s="273"/>
      <c r="TNA130" s="273"/>
      <c r="TNB130" s="273"/>
      <c r="TNC130" s="273"/>
      <c r="TND130" s="273"/>
      <c r="TNE130" s="273"/>
      <c r="TNF130" s="273"/>
      <c r="TNG130" s="273"/>
      <c r="TNH130" s="273"/>
      <c r="TNI130" s="273"/>
      <c r="TNJ130" s="273"/>
      <c r="TNK130" s="273"/>
      <c r="TNL130" s="273"/>
      <c r="TNM130" s="273"/>
      <c r="TNN130" s="273"/>
      <c r="TNO130" s="273"/>
      <c r="TNP130" s="273"/>
      <c r="TNQ130" s="273"/>
      <c r="TNR130" s="273"/>
      <c r="TNS130" s="273"/>
      <c r="TNT130" s="273"/>
      <c r="TNU130" s="273"/>
      <c r="TNV130" s="273"/>
      <c r="TNW130" s="273"/>
      <c r="TNX130" s="273"/>
      <c r="TNY130" s="273"/>
      <c r="TNZ130" s="273"/>
      <c r="TOA130" s="273"/>
      <c r="TOB130" s="273"/>
      <c r="TOC130" s="273"/>
      <c r="TOD130" s="273"/>
      <c r="TOE130" s="273"/>
      <c r="TOF130" s="273"/>
      <c r="TOG130" s="273"/>
      <c r="TOH130" s="273"/>
      <c r="TOI130" s="273"/>
      <c r="TOJ130" s="273"/>
      <c r="TOK130" s="273"/>
      <c r="TOL130" s="273"/>
      <c r="TOM130" s="273"/>
      <c r="TON130" s="273"/>
      <c r="TOO130" s="273"/>
      <c r="TOP130" s="273"/>
      <c r="TOQ130" s="273"/>
      <c r="TOR130" s="273"/>
      <c r="TOS130" s="273"/>
      <c r="TOT130" s="273"/>
      <c r="TOU130" s="273"/>
      <c r="TOV130" s="273"/>
      <c r="TOW130" s="273"/>
      <c r="TOX130" s="273"/>
      <c r="TOY130" s="273"/>
      <c r="TOZ130" s="273"/>
      <c r="TPA130" s="273"/>
      <c r="TPB130" s="273"/>
      <c r="TPC130" s="273"/>
      <c r="TPD130" s="273"/>
      <c r="TPE130" s="273"/>
      <c r="TPF130" s="273"/>
      <c r="TPG130" s="273"/>
      <c r="TPH130" s="273"/>
      <c r="TPI130" s="273"/>
      <c r="TPJ130" s="273"/>
      <c r="TPK130" s="273"/>
      <c r="TPL130" s="273"/>
      <c r="TPM130" s="273"/>
      <c r="TPN130" s="273"/>
      <c r="TPO130" s="273"/>
      <c r="TPP130" s="273"/>
      <c r="TPQ130" s="273"/>
      <c r="TPR130" s="273"/>
      <c r="TPS130" s="273"/>
      <c r="TPT130" s="273"/>
      <c r="TPU130" s="273"/>
      <c r="TPV130" s="273"/>
      <c r="TPW130" s="273"/>
      <c r="TPX130" s="273"/>
      <c r="TPY130" s="273"/>
      <c r="TPZ130" s="273"/>
      <c r="TQA130" s="273"/>
      <c r="TQB130" s="273"/>
      <c r="TQC130" s="273"/>
      <c r="TQD130" s="273"/>
      <c r="TQE130" s="273"/>
      <c r="TQF130" s="273"/>
      <c r="TQG130" s="273"/>
      <c r="TQH130" s="273"/>
      <c r="TQI130" s="273"/>
      <c r="TQJ130" s="273"/>
      <c r="TQK130" s="273"/>
      <c r="TQL130" s="273"/>
      <c r="TQM130" s="273"/>
      <c r="TQN130" s="273"/>
      <c r="TQO130" s="273"/>
      <c r="TQP130" s="273"/>
      <c r="TQQ130" s="273"/>
      <c r="TQR130" s="273"/>
      <c r="TQS130" s="273"/>
      <c r="TQT130" s="273"/>
      <c r="TQU130" s="273"/>
      <c r="TQV130" s="273"/>
      <c r="TQW130" s="273"/>
      <c r="TQX130" s="273"/>
      <c r="TQY130" s="273"/>
      <c r="TQZ130" s="273"/>
      <c r="TRA130" s="273"/>
      <c r="TRB130" s="273"/>
      <c r="TRC130" s="273"/>
      <c r="TRD130" s="273"/>
      <c r="TRE130" s="273"/>
      <c r="TRF130" s="273"/>
      <c r="TRG130" s="273"/>
      <c r="TRH130" s="273"/>
      <c r="TRI130" s="273"/>
      <c r="TRJ130" s="273"/>
      <c r="TRK130" s="273"/>
      <c r="TRL130" s="273"/>
      <c r="TRM130" s="273"/>
      <c r="TRN130" s="273"/>
      <c r="TRO130" s="273"/>
      <c r="TRP130" s="273"/>
      <c r="TRQ130" s="273"/>
      <c r="TRR130" s="273"/>
      <c r="TRS130" s="273"/>
      <c r="TRT130" s="273"/>
      <c r="TRU130" s="273"/>
      <c r="TRV130" s="273"/>
      <c r="TRW130" s="273"/>
      <c r="TRX130" s="273"/>
      <c r="TRY130" s="273"/>
      <c r="TRZ130" s="273"/>
      <c r="TSA130" s="273"/>
      <c r="TSB130" s="273"/>
      <c r="TSC130" s="273"/>
      <c r="TSD130" s="273"/>
      <c r="TSE130" s="273"/>
      <c r="TSF130" s="273"/>
      <c r="TSG130" s="273"/>
      <c r="TSH130" s="273"/>
      <c r="TSI130" s="273"/>
      <c r="TSJ130" s="273"/>
      <c r="TSK130" s="273"/>
      <c r="TSL130" s="273"/>
      <c r="TSM130" s="273"/>
      <c r="TSN130" s="273"/>
      <c r="TSO130" s="273"/>
      <c r="TSP130" s="273"/>
      <c r="TSQ130" s="273"/>
      <c r="TSR130" s="273"/>
      <c r="TSS130" s="273"/>
      <c r="TST130" s="273"/>
      <c r="TSU130" s="273"/>
      <c r="TSV130" s="273"/>
      <c r="TSW130" s="273"/>
      <c r="TSX130" s="273"/>
      <c r="TSY130" s="273"/>
      <c r="TSZ130" s="273"/>
      <c r="TTA130" s="273"/>
      <c r="TTB130" s="273"/>
      <c r="TTC130" s="273"/>
      <c r="TTD130" s="273"/>
      <c r="TTE130" s="273"/>
      <c r="TTF130" s="273"/>
      <c r="TTG130" s="273"/>
      <c r="TTH130" s="273"/>
      <c r="TTI130" s="273"/>
      <c r="TTJ130" s="273"/>
      <c r="TTK130" s="273"/>
      <c r="TTL130" s="273"/>
      <c r="TTM130" s="273"/>
      <c r="TTN130" s="273"/>
      <c r="TTO130" s="273"/>
      <c r="TTP130" s="273"/>
      <c r="TTQ130" s="273"/>
      <c r="TTR130" s="273"/>
      <c r="TTS130" s="273"/>
      <c r="TTT130" s="273"/>
      <c r="TTU130" s="273"/>
      <c r="TTV130" s="273"/>
      <c r="TTW130" s="273"/>
      <c r="TTX130" s="273"/>
      <c r="TTY130" s="273"/>
      <c r="TTZ130" s="273"/>
      <c r="TUA130" s="273"/>
      <c r="TUB130" s="273"/>
      <c r="TUC130" s="273"/>
      <c r="TUD130" s="273"/>
      <c r="TUE130" s="273"/>
      <c r="TUF130" s="273"/>
      <c r="TUG130" s="273"/>
      <c r="TUH130" s="273"/>
      <c r="TUI130" s="273"/>
      <c r="TUJ130" s="273"/>
      <c r="TUK130" s="273"/>
      <c r="TUL130" s="273"/>
      <c r="TUM130" s="273"/>
      <c r="TUN130" s="273"/>
      <c r="TUO130" s="273"/>
      <c r="TUP130" s="273"/>
      <c r="TUQ130" s="273"/>
      <c r="TUR130" s="273"/>
      <c r="TUS130" s="273"/>
      <c r="TUT130" s="273"/>
      <c r="TUU130" s="273"/>
      <c r="TUV130" s="273"/>
      <c r="TUW130" s="273"/>
      <c r="TUX130" s="273"/>
      <c r="TUY130" s="273"/>
      <c r="TUZ130" s="273"/>
      <c r="TVA130" s="273"/>
      <c r="TVB130" s="273"/>
      <c r="TVC130" s="273"/>
      <c r="TVD130" s="273"/>
      <c r="TVE130" s="273"/>
      <c r="TVF130" s="273"/>
      <c r="TVG130" s="273"/>
      <c r="TVH130" s="273"/>
      <c r="TVI130" s="273"/>
      <c r="TVJ130" s="273"/>
      <c r="TVK130" s="273"/>
      <c r="TVL130" s="273"/>
      <c r="TVM130" s="273"/>
      <c r="TVN130" s="273"/>
      <c r="TVO130" s="273"/>
      <c r="TVP130" s="273"/>
      <c r="TVQ130" s="273"/>
      <c r="TVR130" s="273"/>
      <c r="TVS130" s="273"/>
      <c r="TVT130" s="273"/>
      <c r="TVU130" s="273"/>
      <c r="TVV130" s="273"/>
      <c r="TVW130" s="273"/>
      <c r="TVX130" s="273"/>
      <c r="TVY130" s="273"/>
      <c r="TVZ130" s="273"/>
      <c r="TWA130" s="273"/>
      <c r="TWB130" s="273"/>
      <c r="TWC130" s="273"/>
      <c r="TWD130" s="273"/>
      <c r="TWE130" s="273"/>
      <c r="TWF130" s="273"/>
      <c r="TWG130" s="273"/>
      <c r="TWH130" s="273"/>
      <c r="TWI130" s="273"/>
      <c r="TWJ130" s="273"/>
      <c r="TWK130" s="273"/>
      <c r="TWL130" s="273"/>
      <c r="TWM130" s="273"/>
      <c r="TWN130" s="273"/>
      <c r="TWO130" s="273"/>
      <c r="TWP130" s="273"/>
      <c r="TWQ130" s="273"/>
      <c r="TWR130" s="273"/>
      <c r="TWS130" s="273"/>
      <c r="TWT130" s="273"/>
      <c r="TWU130" s="273"/>
      <c r="TWV130" s="273"/>
      <c r="TWW130" s="273"/>
      <c r="TWX130" s="273"/>
      <c r="TWY130" s="273"/>
      <c r="TWZ130" s="273"/>
      <c r="TXA130" s="273"/>
      <c r="TXB130" s="273"/>
      <c r="TXC130" s="273"/>
      <c r="TXD130" s="273"/>
      <c r="TXE130" s="273"/>
      <c r="TXF130" s="273"/>
      <c r="TXG130" s="273"/>
      <c r="TXH130" s="273"/>
      <c r="TXI130" s="273"/>
      <c r="TXJ130" s="273"/>
      <c r="TXK130" s="273"/>
      <c r="TXL130" s="273"/>
      <c r="TXM130" s="273"/>
      <c r="TXN130" s="273"/>
      <c r="TXO130" s="273"/>
      <c r="TXP130" s="273"/>
      <c r="TXQ130" s="273"/>
      <c r="TXR130" s="273"/>
      <c r="TXS130" s="273"/>
      <c r="TXT130" s="273"/>
      <c r="TXU130" s="273"/>
      <c r="TXV130" s="273"/>
      <c r="TXW130" s="273"/>
      <c r="TXX130" s="273"/>
      <c r="TXY130" s="273"/>
      <c r="TXZ130" s="273"/>
      <c r="TYA130" s="273"/>
      <c r="TYB130" s="273"/>
      <c r="TYC130" s="273"/>
      <c r="TYD130" s="273"/>
      <c r="TYE130" s="273"/>
      <c r="TYF130" s="273"/>
      <c r="TYG130" s="273"/>
      <c r="TYH130" s="273"/>
      <c r="TYI130" s="273"/>
      <c r="TYJ130" s="273"/>
      <c r="TYK130" s="273"/>
      <c r="TYL130" s="273"/>
      <c r="TYM130" s="273"/>
      <c r="TYN130" s="273"/>
      <c r="TYO130" s="273"/>
      <c r="TYP130" s="273"/>
      <c r="TYQ130" s="273"/>
      <c r="TYR130" s="273"/>
      <c r="TYS130" s="273"/>
      <c r="TYT130" s="273"/>
      <c r="TYU130" s="273"/>
      <c r="TYV130" s="273"/>
      <c r="TYW130" s="273"/>
      <c r="TYX130" s="273"/>
      <c r="TYY130" s="273"/>
      <c r="TYZ130" s="273"/>
      <c r="TZA130" s="273"/>
      <c r="TZB130" s="273"/>
      <c r="TZC130" s="273"/>
      <c r="TZD130" s="273"/>
      <c r="TZE130" s="273"/>
      <c r="TZF130" s="273"/>
      <c r="TZG130" s="273"/>
      <c r="TZH130" s="273"/>
      <c r="TZI130" s="273"/>
      <c r="TZJ130" s="273"/>
      <c r="TZK130" s="273"/>
      <c r="TZL130" s="273"/>
      <c r="TZM130" s="273"/>
      <c r="TZN130" s="273"/>
      <c r="TZO130" s="273"/>
      <c r="TZP130" s="273"/>
      <c r="TZQ130" s="273"/>
      <c r="TZR130" s="273"/>
      <c r="TZS130" s="273"/>
      <c r="TZT130" s="273"/>
      <c r="TZU130" s="273"/>
      <c r="TZV130" s="273"/>
      <c r="TZW130" s="273"/>
      <c r="TZX130" s="273"/>
      <c r="TZY130" s="273"/>
      <c r="TZZ130" s="273"/>
      <c r="UAA130" s="273"/>
      <c r="UAB130" s="273"/>
      <c r="UAC130" s="273"/>
      <c r="UAD130" s="273"/>
      <c r="UAE130" s="273"/>
      <c r="UAF130" s="273"/>
      <c r="UAG130" s="273"/>
      <c r="UAH130" s="273"/>
      <c r="UAI130" s="273"/>
      <c r="UAJ130" s="273"/>
      <c r="UAK130" s="273"/>
      <c r="UAL130" s="273"/>
      <c r="UAM130" s="273"/>
      <c r="UAN130" s="273"/>
      <c r="UAO130" s="273"/>
      <c r="UAP130" s="273"/>
      <c r="UAQ130" s="273"/>
      <c r="UAR130" s="273"/>
      <c r="UAS130" s="273"/>
      <c r="UAT130" s="273"/>
      <c r="UAU130" s="273"/>
      <c r="UAV130" s="273"/>
      <c r="UAW130" s="273"/>
      <c r="UAX130" s="273"/>
      <c r="UAY130" s="273"/>
      <c r="UAZ130" s="273"/>
      <c r="UBA130" s="273"/>
      <c r="UBB130" s="273"/>
      <c r="UBC130" s="273"/>
      <c r="UBD130" s="273"/>
      <c r="UBE130" s="273"/>
      <c r="UBF130" s="273"/>
      <c r="UBG130" s="273"/>
      <c r="UBH130" s="273"/>
      <c r="UBI130" s="273"/>
      <c r="UBJ130" s="273"/>
      <c r="UBK130" s="273"/>
      <c r="UBL130" s="273"/>
      <c r="UBM130" s="273"/>
      <c r="UBN130" s="273"/>
      <c r="UBO130" s="273"/>
      <c r="UBP130" s="273"/>
      <c r="UBQ130" s="273"/>
      <c r="UBR130" s="273"/>
      <c r="UBS130" s="273"/>
      <c r="UBT130" s="273"/>
      <c r="UBU130" s="273"/>
      <c r="UBV130" s="273"/>
      <c r="UBW130" s="273"/>
      <c r="UBX130" s="273"/>
      <c r="UBY130" s="273"/>
      <c r="UBZ130" s="273"/>
      <c r="UCA130" s="273"/>
      <c r="UCB130" s="273"/>
      <c r="UCC130" s="273"/>
      <c r="UCD130" s="273"/>
      <c r="UCE130" s="273"/>
      <c r="UCF130" s="273"/>
      <c r="UCG130" s="273"/>
      <c r="UCH130" s="273"/>
      <c r="UCI130" s="273"/>
      <c r="UCJ130" s="273"/>
      <c r="UCK130" s="273"/>
      <c r="UCL130" s="273"/>
      <c r="UCM130" s="273"/>
      <c r="UCN130" s="273"/>
      <c r="UCO130" s="273"/>
      <c r="UCP130" s="273"/>
      <c r="UCQ130" s="273"/>
      <c r="UCR130" s="273"/>
      <c r="UCS130" s="273"/>
      <c r="UCT130" s="273"/>
      <c r="UCU130" s="273"/>
      <c r="UCV130" s="273"/>
      <c r="UCW130" s="273"/>
      <c r="UCX130" s="273"/>
      <c r="UCY130" s="273"/>
      <c r="UCZ130" s="273"/>
      <c r="UDA130" s="273"/>
      <c r="UDB130" s="273"/>
      <c r="UDC130" s="273"/>
      <c r="UDD130" s="273"/>
      <c r="UDE130" s="273"/>
      <c r="UDF130" s="273"/>
      <c r="UDG130" s="273"/>
      <c r="UDH130" s="273"/>
      <c r="UDI130" s="273"/>
      <c r="UDJ130" s="273"/>
      <c r="UDK130" s="273"/>
      <c r="UDL130" s="273"/>
      <c r="UDM130" s="273"/>
      <c r="UDN130" s="273"/>
      <c r="UDO130" s="273"/>
      <c r="UDP130" s="273"/>
      <c r="UDQ130" s="273"/>
      <c r="UDR130" s="273"/>
      <c r="UDS130" s="273"/>
      <c r="UDT130" s="273"/>
      <c r="UDU130" s="273"/>
      <c r="UDV130" s="273"/>
      <c r="UDW130" s="273"/>
      <c r="UDX130" s="273"/>
      <c r="UDY130" s="273"/>
      <c r="UDZ130" s="273"/>
      <c r="UEA130" s="273"/>
      <c r="UEB130" s="273"/>
      <c r="UEC130" s="273"/>
      <c r="UED130" s="273"/>
      <c r="UEE130" s="273"/>
      <c r="UEF130" s="273"/>
      <c r="UEG130" s="273"/>
      <c r="UEH130" s="273"/>
      <c r="UEI130" s="273"/>
      <c r="UEJ130" s="273"/>
      <c r="UEK130" s="273"/>
      <c r="UEL130" s="273"/>
      <c r="UEM130" s="273"/>
      <c r="UEN130" s="273"/>
      <c r="UEO130" s="273"/>
      <c r="UEP130" s="273"/>
      <c r="UEQ130" s="273"/>
      <c r="UER130" s="273"/>
      <c r="UES130" s="273"/>
      <c r="UET130" s="273"/>
      <c r="UEU130" s="273"/>
      <c r="UEV130" s="273"/>
      <c r="UEW130" s="273"/>
      <c r="UEX130" s="273"/>
      <c r="UEY130" s="273"/>
      <c r="UEZ130" s="273"/>
      <c r="UFA130" s="273"/>
      <c r="UFB130" s="273"/>
      <c r="UFC130" s="273"/>
      <c r="UFD130" s="273"/>
      <c r="UFE130" s="273"/>
      <c r="UFF130" s="273"/>
      <c r="UFG130" s="273"/>
      <c r="UFH130" s="273"/>
      <c r="UFI130" s="273"/>
      <c r="UFJ130" s="273"/>
      <c r="UFK130" s="273"/>
      <c r="UFL130" s="273"/>
      <c r="UFM130" s="273"/>
      <c r="UFN130" s="273"/>
      <c r="UFO130" s="273"/>
      <c r="UFP130" s="273"/>
      <c r="UFQ130" s="273"/>
      <c r="UFR130" s="273"/>
      <c r="UFS130" s="273"/>
      <c r="UFT130" s="273"/>
      <c r="UFU130" s="273"/>
      <c r="UFV130" s="273"/>
      <c r="UFW130" s="273"/>
      <c r="UFX130" s="273"/>
      <c r="UFY130" s="273"/>
      <c r="UFZ130" s="273"/>
      <c r="UGA130" s="273"/>
      <c r="UGB130" s="273"/>
      <c r="UGC130" s="273"/>
      <c r="UGD130" s="273"/>
      <c r="UGE130" s="273"/>
      <c r="UGF130" s="273"/>
      <c r="UGG130" s="273"/>
      <c r="UGH130" s="273"/>
      <c r="UGI130" s="273"/>
      <c r="UGJ130" s="273"/>
      <c r="UGK130" s="273"/>
      <c r="UGL130" s="273"/>
      <c r="UGM130" s="273"/>
      <c r="UGN130" s="273"/>
      <c r="UGO130" s="273"/>
      <c r="UGP130" s="273"/>
      <c r="UGQ130" s="273"/>
      <c r="UGR130" s="273"/>
      <c r="UGS130" s="273"/>
      <c r="UGT130" s="273"/>
      <c r="UGU130" s="273"/>
      <c r="UGV130" s="273"/>
      <c r="UGW130" s="273"/>
      <c r="UGX130" s="273"/>
      <c r="UGY130" s="273"/>
      <c r="UGZ130" s="273"/>
      <c r="UHA130" s="273"/>
      <c r="UHB130" s="273"/>
      <c r="UHC130" s="273"/>
      <c r="UHD130" s="273"/>
      <c r="UHE130" s="273"/>
      <c r="UHF130" s="273"/>
      <c r="UHG130" s="273"/>
      <c r="UHH130" s="273"/>
      <c r="UHI130" s="273"/>
      <c r="UHJ130" s="273"/>
      <c r="UHK130" s="273"/>
      <c r="UHL130" s="273"/>
      <c r="UHM130" s="273"/>
      <c r="UHN130" s="273"/>
      <c r="UHO130" s="273"/>
      <c r="UHP130" s="273"/>
      <c r="UHQ130" s="273"/>
      <c r="UHR130" s="273"/>
      <c r="UHS130" s="273"/>
      <c r="UHT130" s="273"/>
      <c r="UHU130" s="273"/>
      <c r="UHV130" s="273"/>
      <c r="UHW130" s="273"/>
      <c r="UHX130" s="273"/>
      <c r="UHY130" s="273"/>
      <c r="UHZ130" s="273"/>
      <c r="UIA130" s="273"/>
      <c r="UIB130" s="273"/>
      <c r="UIC130" s="273"/>
      <c r="UID130" s="273"/>
      <c r="UIE130" s="273"/>
      <c r="UIF130" s="273"/>
      <c r="UIG130" s="273"/>
      <c r="UIH130" s="273"/>
      <c r="UII130" s="273"/>
      <c r="UIJ130" s="273"/>
      <c r="UIK130" s="273"/>
      <c r="UIL130" s="273"/>
      <c r="UIM130" s="273"/>
      <c r="UIN130" s="273"/>
      <c r="UIO130" s="273"/>
      <c r="UIP130" s="273"/>
      <c r="UIQ130" s="273"/>
      <c r="UIR130" s="273"/>
      <c r="UIS130" s="273"/>
      <c r="UIT130" s="273"/>
      <c r="UIU130" s="273"/>
      <c r="UIV130" s="273"/>
      <c r="UIW130" s="273"/>
      <c r="UIX130" s="273"/>
      <c r="UIY130" s="273"/>
      <c r="UIZ130" s="273"/>
      <c r="UJA130" s="273"/>
      <c r="UJB130" s="273"/>
      <c r="UJC130" s="273"/>
      <c r="UJD130" s="273"/>
      <c r="UJE130" s="273"/>
      <c r="UJF130" s="273"/>
      <c r="UJG130" s="273"/>
      <c r="UJH130" s="273"/>
      <c r="UJI130" s="273"/>
      <c r="UJJ130" s="273"/>
      <c r="UJK130" s="273"/>
      <c r="UJL130" s="273"/>
      <c r="UJM130" s="273"/>
      <c r="UJN130" s="273"/>
      <c r="UJO130" s="273"/>
      <c r="UJP130" s="273"/>
      <c r="UJQ130" s="273"/>
      <c r="UJR130" s="273"/>
      <c r="UJS130" s="273"/>
      <c r="UJT130" s="273"/>
      <c r="UJU130" s="273"/>
      <c r="UJV130" s="273"/>
      <c r="UJW130" s="273"/>
      <c r="UJX130" s="273"/>
      <c r="UJY130" s="273"/>
      <c r="UJZ130" s="273"/>
      <c r="UKA130" s="273"/>
      <c r="UKB130" s="273"/>
      <c r="UKC130" s="273"/>
      <c r="UKD130" s="273"/>
      <c r="UKE130" s="273"/>
      <c r="UKF130" s="273"/>
      <c r="UKG130" s="273"/>
      <c r="UKH130" s="273"/>
      <c r="UKI130" s="273"/>
      <c r="UKJ130" s="273"/>
      <c r="UKK130" s="273"/>
      <c r="UKL130" s="273"/>
      <c r="UKM130" s="273"/>
      <c r="UKN130" s="273"/>
      <c r="UKO130" s="273"/>
      <c r="UKP130" s="273"/>
      <c r="UKQ130" s="273"/>
      <c r="UKR130" s="273"/>
      <c r="UKS130" s="273"/>
      <c r="UKT130" s="273"/>
      <c r="UKU130" s="273"/>
      <c r="UKV130" s="273"/>
      <c r="UKW130" s="273"/>
      <c r="UKX130" s="273"/>
      <c r="UKY130" s="273"/>
      <c r="UKZ130" s="273"/>
      <c r="ULA130" s="273"/>
      <c r="ULB130" s="273"/>
      <c r="ULC130" s="273"/>
      <c r="ULD130" s="273"/>
      <c r="ULE130" s="273"/>
      <c r="ULF130" s="273"/>
      <c r="ULG130" s="273"/>
      <c r="ULH130" s="273"/>
      <c r="ULI130" s="273"/>
      <c r="ULJ130" s="273"/>
      <c r="ULK130" s="273"/>
      <c r="ULL130" s="273"/>
      <c r="ULM130" s="273"/>
      <c r="ULN130" s="273"/>
      <c r="ULO130" s="273"/>
      <c r="ULP130" s="273"/>
      <c r="ULQ130" s="273"/>
      <c r="ULR130" s="273"/>
      <c r="ULS130" s="273"/>
      <c r="ULT130" s="273"/>
      <c r="ULU130" s="273"/>
      <c r="ULV130" s="273"/>
      <c r="ULW130" s="273"/>
      <c r="ULX130" s="273"/>
      <c r="ULY130" s="273"/>
      <c r="ULZ130" s="273"/>
      <c r="UMA130" s="273"/>
      <c r="UMB130" s="273"/>
      <c r="UMC130" s="273"/>
      <c r="UMD130" s="273"/>
      <c r="UME130" s="273"/>
      <c r="UMF130" s="273"/>
      <c r="UMG130" s="273"/>
      <c r="UMH130" s="273"/>
      <c r="UMI130" s="273"/>
      <c r="UMJ130" s="273"/>
      <c r="UMK130" s="273"/>
      <c r="UML130" s="273"/>
      <c r="UMM130" s="273"/>
      <c r="UMN130" s="273"/>
      <c r="UMO130" s="273"/>
      <c r="UMP130" s="273"/>
      <c r="UMQ130" s="273"/>
      <c r="UMR130" s="273"/>
      <c r="UMS130" s="273"/>
      <c r="UMT130" s="273"/>
      <c r="UMU130" s="273"/>
      <c r="UMV130" s="273"/>
      <c r="UMW130" s="273"/>
      <c r="UMX130" s="273"/>
      <c r="UMY130" s="273"/>
      <c r="UMZ130" s="273"/>
      <c r="UNA130" s="273"/>
      <c r="UNB130" s="273"/>
      <c r="UNC130" s="273"/>
      <c r="UND130" s="273"/>
      <c r="UNE130" s="273"/>
      <c r="UNF130" s="273"/>
      <c r="UNG130" s="273"/>
      <c r="UNH130" s="273"/>
      <c r="UNI130" s="273"/>
      <c r="UNJ130" s="273"/>
      <c r="UNK130" s="273"/>
      <c r="UNL130" s="273"/>
      <c r="UNM130" s="273"/>
      <c r="UNN130" s="273"/>
      <c r="UNO130" s="273"/>
      <c r="UNP130" s="273"/>
      <c r="UNQ130" s="273"/>
      <c r="UNR130" s="273"/>
      <c r="UNS130" s="273"/>
      <c r="UNT130" s="273"/>
      <c r="UNU130" s="273"/>
      <c r="UNV130" s="273"/>
      <c r="UNW130" s="273"/>
      <c r="UNX130" s="273"/>
      <c r="UNY130" s="273"/>
      <c r="UNZ130" s="273"/>
      <c r="UOA130" s="273"/>
      <c r="UOB130" s="273"/>
      <c r="UOC130" s="273"/>
      <c r="UOD130" s="273"/>
      <c r="UOE130" s="273"/>
      <c r="UOF130" s="273"/>
      <c r="UOG130" s="273"/>
      <c r="UOH130" s="273"/>
      <c r="UOI130" s="273"/>
      <c r="UOJ130" s="273"/>
      <c r="UOK130" s="273"/>
      <c r="UOL130" s="273"/>
      <c r="UOM130" s="273"/>
      <c r="UON130" s="273"/>
      <c r="UOO130" s="273"/>
      <c r="UOP130" s="273"/>
      <c r="UOQ130" s="273"/>
      <c r="UOR130" s="273"/>
      <c r="UOS130" s="273"/>
      <c r="UOT130" s="273"/>
      <c r="UOU130" s="273"/>
      <c r="UOV130" s="273"/>
      <c r="UOW130" s="273"/>
      <c r="UOX130" s="273"/>
      <c r="UOY130" s="273"/>
      <c r="UOZ130" s="273"/>
      <c r="UPA130" s="273"/>
      <c r="UPB130" s="273"/>
      <c r="UPC130" s="273"/>
      <c r="UPD130" s="273"/>
      <c r="UPE130" s="273"/>
      <c r="UPF130" s="273"/>
      <c r="UPG130" s="273"/>
      <c r="UPH130" s="273"/>
      <c r="UPI130" s="273"/>
      <c r="UPJ130" s="273"/>
      <c r="UPK130" s="273"/>
      <c r="UPL130" s="273"/>
      <c r="UPM130" s="273"/>
      <c r="UPN130" s="273"/>
      <c r="UPO130" s="273"/>
      <c r="UPP130" s="273"/>
      <c r="UPQ130" s="273"/>
      <c r="UPR130" s="273"/>
      <c r="UPS130" s="273"/>
      <c r="UPT130" s="273"/>
      <c r="UPU130" s="273"/>
      <c r="UPV130" s="273"/>
      <c r="UPW130" s="273"/>
      <c r="UPX130" s="273"/>
      <c r="UPY130" s="273"/>
      <c r="UPZ130" s="273"/>
      <c r="UQA130" s="273"/>
      <c r="UQB130" s="273"/>
      <c r="UQC130" s="273"/>
      <c r="UQD130" s="273"/>
      <c r="UQE130" s="273"/>
      <c r="UQF130" s="273"/>
      <c r="UQG130" s="273"/>
      <c r="UQH130" s="273"/>
      <c r="UQI130" s="273"/>
      <c r="UQJ130" s="273"/>
      <c r="UQK130" s="273"/>
      <c r="UQL130" s="273"/>
      <c r="UQM130" s="273"/>
      <c r="UQN130" s="273"/>
      <c r="UQO130" s="273"/>
      <c r="UQP130" s="273"/>
      <c r="UQQ130" s="273"/>
      <c r="UQR130" s="273"/>
      <c r="UQS130" s="273"/>
      <c r="UQT130" s="273"/>
      <c r="UQU130" s="273"/>
      <c r="UQV130" s="273"/>
      <c r="UQW130" s="273"/>
      <c r="UQX130" s="273"/>
      <c r="UQY130" s="273"/>
      <c r="UQZ130" s="273"/>
      <c r="URA130" s="273"/>
      <c r="URB130" s="273"/>
      <c r="URC130" s="273"/>
      <c r="URD130" s="273"/>
      <c r="URE130" s="273"/>
      <c r="URF130" s="273"/>
      <c r="URG130" s="273"/>
      <c r="URH130" s="273"/>
      <c r="URI130" s="273"/>
      <c r="URJ130" s="273"/>
      <c r="URK130" s="273"/>
      <c r="URL130" s="273"/>
      <c r="URM130" s="273"/>
      <c r="URN130" s="273"/>
      <c r="URO130" s="273"/>
      <c r="URP130" s="273"/>
      <c r="URQ130" s="273"/>
      <c r="URR130" s="273"/>
      <c r="URS130" s="273"/>
      <c r="URT130" s="273"/>
      <c r="URU130" s="273"/>
      <c r="URV130" s="273"/>
      <c r="URW130" s="273"/>
      <c r="URX130" s="273"/>
      <c r="URY130" s="273"/>
      <c r="URZ130" s="273"/>
      <c r="USA130" s="273"/>
      <c r="USB130" s="273"/>
      <c r="USC130" s="273"/>
      <c r="USD130" s="273"/>
      <c r="USE130" s="273"/>
      <c r="USF130" s="273"/>
      <c r="USG130" s="273"/>
      <c r="USH130" s="273"/>
      <c r="USI130" s="273"/>
      <c r="USJ130" s="273"/>
      <c r="USK130" s="273"/>
      <c r="USL130" s="273"/>
      <c r="USM130" s="273"/>
      <c r="USN130" s="273"/>
      <c r="USO130" s="273"/>
      <c r="USP130" s="273"/>
      <c r="USQ130" s="273"/>
      <c r="USR130" s="273"/>
      <c r="USS130" s="273"/>
      <c r="UST130" s="273"/>
      <c r="USU130" s="273"/>
      <c r="USV130" s="273"/>
      <c r="USW130" s="273"/>
      <c r="USX130" s="273"/>
      <c r="USY130" s="273"/>
      <c r="USZ130" s="273"/>
      <c r="UTA130" s="273"/>
      <c r="UTB130" s="273"/>
      <c r="UTC130" s="273"/>
      <c r="UTD130" s="273"/>
      <c r="UTE130" s="273"/>
      <c r="UTF130" s="273"/>
      <c r="UTG130" s="273"/>
      <c r="UTH130" s="273"/>
      <c r="UTI130" s="273"/>
      <c r="UTJ130" s="273"/>
      <c r="UTK130" s="273"/>
      <c r="UTL130" s="273"/>
      <c r="UTM130" s="273"/>
      <c r="UTN130" s="273"/>
      <c r="UTO130" s="273"/>
      <c r="UTP130" s="273"/>
      <c r="UTQ130" s="273"/>
      <c r="UTR130" s="273"/>
      <c r="UTS130" s="273"/>
      <c r="UTT130" s="273"/>
      <c r="UTU130" s="273"/>
      <c r="UTV130" s="273"/>
      <c r="UTW130" s="273"/>
      <c r="UTX130" s="273"/>
      <c r="UTY130" s="273"/>
      <c r="UTZ130" s="273"/>
      <c r="UUA130" s="273"/>
      <c r="UUB130" s="273"/>
      <c r="UUC130" s="273"/>
      <c r="UUD130" s="273"/>
      <c r="UUE130" s="273"/>
      <c r="UUF130" s="273"/>
      <c r="UUG130" s="273"/>
      <c r="UUH130" s="273"/>
      <c r="UUI130" s="273"/>
      <c r="UUJ130" s="273"/>
      <c r="UUK130" s="273"/>
      <c r="UUL130" s="273"/>
      <c r="UUM130" s="273"/>
      <c r="UUN130" s="273"/>
      <c r="UUO130" s="273"/>
      <c r="UUP130" s="273"/>
      <c r="UUQ130" s="273"/>
      <c r="UUR130" s="273"/>
      <c r="UUS130" s="273"/>
      <c r="UUT130" s="273"/>
      <c r="UUU130" s="273"/>
      <c r="UUV130" s="273"/>
      <c r="UUW130" s="273"/>
      <c r="UUX130" s="273"/>
      <c r="UUY130" s="273"/>
      <c r="UUZ130" s="273"/>
      <c r="UVA130" s="273"/>
      <c r="UVB130" s="273"/>
      <c r="UVC130" s="273"/>
      <c r="UVD130" s="273"/>
      <c r="UVE130" s="273"/>
      <c r="UVF130" s="273"/>
      <c r="UVG130" s="273"/>
      <c r="UVH130" s="273"/>
      <c r="UVI130" s="273"/>
      <c r="UVJ130" s="273"/>
      <c r="UVK130" s="273"/>
      <c r="UVL130" s="273"/>
      <c r="UVM130" s="273"/>
      <c r="UVN130" s="273"/>
      <c r="UVO130" s="273"/>
      <c r="UVP130" s="273"/>
      <c r="UVQ130" s="273"/>
      <c r="UVR130" s="273"/>
      <c r="UVS130" s="273"/>
      <c r="UVT130" s="273"/>
      <c r="UVU130" s="273"/>
      <c r="UVV130" s="273"/>
      <c r="UVW130" s="273"/>
      <c r="UVX130" s="273"/>
      <c r="UVY130" s="273"/>
      <c r="UVZ130" s="273"/>
      <c r="UWA130" s="273"/>
      <c r="UWB130" s="273"/>
      <c r="UWC130" s="273"/>
      <c r="UWD130" s="273"/>
      <c r="UWE130" s="273"/>
      <c r="UWF130" s="273"/>
      <c r="UWG130" s="273"/>
      <c r="UWH130" s="273"/>
      <c r="UWI130" s="273"/>
      <c r="UWJ130" s="273"/>
      <c r="UWK130" s="273"/>
      <c r="UWL130" s="273"/>
      <c r="UWM130" s="273"/>
      <c r="UWN130" s="273"/>
      <c r="UWO130" s="273"/>
      <c r="UWP130" s="273"/>
      <c r="UWQ130" s="273"/>
      <c r="UWR130" s="273"/>
      <c r="UWS130" s="273"/>
      <c r="UWT130" s="273"/>
      <c r="UWU130" s="273"/>
      <c r="UWV130" s="273"/>
      <c r="UWW130" s="273"/>
      <c r="UWX130" s="273"/>
      <c r="UWY130" s="273"/>
      <c r="UWZ130" s="273"/>
      <c r="UXA130" s="273"/>
      <c r="UXB130" s="273"/>
      <c r="UXC130" s="273"/>
      <c r="UXD130" s="273"/>
      <c r="UXE130" s="273"/>
      <c r="UXF130" s="273"/>
      <c r="UXG130" s="273"/>
      <c r="UXH130" s="273"/>
      <c r="UXI130" s="273"/>
      <c r="UXJ130" s="273"/>
      <c r="UXK130" s="273"/>
      <c r="UXL130" s="273"/>
      <c r="UXM130" s="273"/>
      <c r="UXN130" s="273"/>
      <c r="UXO130" s="273"/>
      <c r="UXP130" s="273"/>
      <c r="UXQ130" s="273"/>
      <c r="UXR130" s="273"/>
      <c r="UXS130" s="273"/>
      <c r="UXT130" s="273"/>
      <c r="UXU130" s="273"/>
      <c r="UXV130" s="273"/>
      <c r="UXW130" s="273"/>
      <c r="UXX130" s="273"/>
      <c r="UXY130" s="273"/>
      <c r="UXZ130" s="273"/>
      <c r="UYA130" s="273"/>
      <c r="UYB130" s="273"/>
      <c r="UYC130" s="273"/>
      <c r="UYD130" s="273"/>
      <c r="UYE130" s="273"/>
      <c r="UYF130" s="273"/>
      <c r="UYG130" s="273"/>
      <c r="UYH130" s="273"/>
      <c r="UYI130" s="273"/>
      <c r="UYJ130" s="273"/>
      <c r="UYK130" s="273"/>
      <c r="UYL130" s="273"/>
      <c r="UYM130" s="273"/>
      <c r="UYN130" s="273"/>
      <c r="UYO130" s="273"/>
      <c r="UYP130" s="273"/>
      <c r="UYQ130" s="273"/>
      <c r="UYR130" s="273"/>
      <c r="UYS130" s="273"/>
      <c r="UYT130" s="273"/>
      <c r="UYU130" s="273"/>
      <c r="UYV130" s="273"/>
      <c r="UYW130" s="273"/>
      <c r="UYX130" s="273"/>
      <c r="UYY130" s="273"/>
      <c r="UYZ130" s="273"/>
      <c r="UZA130" s="273"/>
      <c r="UZB130" s="273"/>
      <c r="UZC130" s="273"/>
      <c r="UZD130" s="273"/>
      <c r="UZE130" s="273"/>
      <c r="UZF130" s="273"/>
      <c r="UZG130" s="273"/>
      <c r="UZH130" s="273"/>
      <c r="UZI130" s="273"/>
      <c r="UZJ130" s="273"/>
      <c r="UZK130" s="273"/>
      <c r="UZL130" s="273"/>
      <c r="UZM130" s="273"/>
      <c r="UZN130" s="273"/>
      <c r="UZO130" s="273"/>
      <c r="UZP130" s="273"/>
      <c r="UZQ130" s="273"/>
      <c r="UZR130" s="273"/>
      <c r="UZS130" s="273"/>
      <c r="UZT130" s="273"/>
      <c r="UZU130" s="273"/>
      <c r="UZV130" s="273"/>
      <c r="UZW130" s="273"/>
      <c r="UZX130" s="273"/>
      <c r="UZY130" s="273"/>
      <c r="UZZ130" s="273"/>
      <c r="VAA130" s="273"/>
      <c r="VAB130" s="273"/>
      <c r="VAC130" s="273"/>
      <c r="VAD130" s="273"/>
      <c r="VAE130" s="273"/>
      <c r="VAF130" s="273"/>
      <c r="VAG130" s="273"/>
      <c r="VAH130" s="273"/>
      <c r="VAI130" s="273"/>
      <c r="VAJ130" s="273"/>
      <c r="VAK130" s="273"/>
      <c r="VAL130" s="273"/>
      <c r="VAM130" s="273"/>
      <c r="VAN130" s="273"/>
      <c r="VAO130" s="273"/>
      <c r="VAP130" s="273"/>
      <c r="VAQ130" s="273"/>
      <c r="VAR130" s="273"/>
      <c r="VAS130" s="273"/>
      <c r="VAT130" s="273"/>
      <c r="VAU130" s="273"/>
      <c r="VAV130" s="273"/>
      <c r="VAW130" s="273"/>
      <c r="VAX130" s="273"/>
      <c r="VAY130" s="273"/>
      <c r="VAZ130" s="273"/>
      <c r="VBA130" s="273"/>
      <c r="VBB130" s="273"/>
      <c r="VBC130" s="273"/>
      <c r="VBD130" s="273"/>
      <c r="VBE130" s="273"/>
      <c r="VBF130" s="273"/>
      <c r="VBG130" s="273"/>
      <c r="VBH130" s="273"/>
      <c r="VBI130" s="273"/>
      <c r="VBJ130" s="273"/>
      <c r="VBK130" s="273"/>
      <c r="VBL130" s="273"/>
      <c r="VBM130" s="273"/>
      <c r="VBN130" s="273"/>
      <c r="VBO130" s="273"/>
      <c r="VBP130" s="273"/>
      <c r="VBQ130" s="273"/>
      <c r="VBR130" s="273"/>
      <c r="VBS130" s="273"/>
      <c r="VBT130" s="273"/>
      <c r="VBU130" s="273"/>
      <c r="VBV130" s="273"/>
      <c r="VBW130" s="273"/>
      <c r="VBX130" s="273"/>
      <c r="VBY130" s="273"/>
      <c r="VBZ130" s="273"/>
      <c r="VCA130" s="273"/>
      <c r="VCB130" s="273"/>
      <c r="VCC130" s="273"/>
      <c r="VCD130" s="273"/>
      <c r="VCE130" s="273"/>
      <c r="VCF130" s="273"/>
      <c r="VCG130" s="273"/>
      <c r="VCH130" s="273"/>
      <c r="VCI130" s="273"/>
      <c r="VCJ130" s="273"/>
      <c r="VCK130" s="273"/>
      <c r="VCL130" s="273"/>
      <c r="VCM130" s="273"/>
      <c r="VCN130" s="273"/>
      <c r="VCO130" s="273"/>
      <c r="VCP130" s="273"/>
      <c r="VCQ130" s="273"/>
      <c r="VCR130" s="273"/>
      <c r="VCS130" s="273"/>
      <c r="VCT130" s="273"/>
      <c r="VCU130" s="273"/>
      <c r="VCV130" s="273"/>
      <c r="VCW130" s="273"/>
      <c r="VCX130" s="273"/>
      <c r="VCY130" s="273"/>
      <c r="VCZ130" s="273"/>
      <c r="VDA130" s="273"/>
      <c r="VDB130" s="273"/>
      <c r="VDC130" s="273"/>
      <c r="VDD130" s="273"/>
      <c r="VDE130" s="273"/>
      <c r="VDF130" s="273"/>
      <c r="VDG130" s="273"/>
      <c r="VDH130" s="273"/>
      <c r="VDI130" s="273"/>
      <c r="VDJ130" s="273"/>
      <c r="VDK130" s="273"/>
      <c r="VDL130" s="273"/>
      <c r="VDM130" s="273"/>
      <c r="VDN130" s="273"/>
      <c r="VDO130" s="273"/>
      <c r="VDP130" s="273"/>
      <c r="VDQ130" s="273"/>
      <c r="VDR130" s="273"/>
      <c r="VDS130" s="273"/>
      <c r="VDT130" s="273"/>
      <c r="VDU130" s="273"/>
      <c r="VDV130" s="273"/>
      <c r="VDW130" s="273"/>
      <c r="VDX130" s="273"/>
      <c r="VDY130" s="273"/>
      <c r="VDZ130" s="273"/>
      <c r="VEA130" s="273"/>
      <c r="VEB130" s="273"/>
      <c r="VEC130" s="273"/>
      <c r="VED130" s="273"/>
      <c r="VEE130" s="273"/>
      <c r="VEF130" s="273"/>
      <c r="VEG130" s="273"/>
      <c r="VEH130" s="273"/>
      <c r="VEI130" s="273"/>
      <c r="VEJ130" s="273"/>
      <c r="VEK130" s="273"/>
      <c r="VEL130" s="273"/>
      <c r="VEM130" s="273"/>
      <c r="VEN130" s="273"/>
      <c r="VEO130" s="273"/>
      <c r="VEP130" s="273"/>
      <c r="VEQ130" s="273"/>
      <c r="VER130" s="273"/>
      <c r="VES130" s="273"/>
      <c r="VET130" s="273"/>
      <c r="VEU130" s="273"/>
      <c r="VEV130" s="273"/>
      <c r="VEW130" s="273"/>
      <c r="VEX130" s="273"/>
      <c r="VEY130" s="273"/>
      <c r="VEZ130" s="273"/>
      <c r="VFA130" s="273"/>
      <c r="VFB130" s="273"/>
      <c r="VFC130" s="273"/>
      <c r="VFD130" s="273"/>
      <c r="VFE130" s="273"/>
      <c r="VFF130" s="273"/>
      <c r="VFG130" s="273"/>
      <c r="VFH130" s="273"/>
      <c r="VFI130" s="273"/>
      <c r="VFJ130" s="273"/>
      <c r="VFK130" s="273"/>
      <c r="VFL130" s="273"/>
      <c r="VFM130" s="273"/>
      <c r="VFN130" s="273"/>
      <c r="VFO130" s="273"/>
      <c r="VFP130" s="273"/>
      <c r="VFQ130" s="273"/>
      <c r="VFR130" s="273"/>
      <c r="VFS130" s="273"/>
      <c r="VFT130" s="273"/>
      <c r="VFU130" s="273"/>
      <c r="VFV130" s="273"/>
      <c r="VFW130" s="273"/>
      <c r="VFX130" s="273"/>
      <c r="VFY130" s="273"/>
      <c r="VFZ130" s="273"/>
      <c r="VGA130" s="273"/>
      <c r="VGB130" s="273"/>
      <c r="VGC130" s="273"/>
      <c r="VGD130" s="273"/>
      <c r="VGE130" s="273"/>
      <c r="VGF130" s="273"/>
      <c r="VGG130" s="273"/>
      <c r="VGH130" s="273"/>
      <c r="VGI130" s="273"/>
      <c r="VGJ130" s="273"/>
      <c r="VGK130" s="273"/>
      <c r="VGL130" s="273"/>
      <c r="VGM130" s="273"/>
      <c r="VGN130" s="273"/>
      <c r="VGO130" s="273"/>
      <c r="VGP130" s="273"/>
      <c r="VGQ130" s="273"/>
      <c r="VGR130" s="273"/>
      <c r="VGS130" s="273"/>
      <c r="VGT130" s="273"/>
      <c r="VGU130" s="273"/>
      <c r="VGV130" s="273"/>
      <c r="VGW130" s="273"/>
      <c r="VGX130" s="273"/>
      <c r="VGY130" s="273"/>
      <c r="VGZ130" s="273"/>
      <c r="VHA130" s="273"/>
      <c r="VHB130" s="273"/>
      <c r="VHC130" s="273"/>
      <c r="VHD130" s="273"/>
      <c r="VHE130" s="273"/>
      <c r="VHF130" s="273"/>
      <c r="VHG130" s="273"/>
      <c r="VHH130" s="273"/>
      <c r="VHI130" s="273"/>
      <c r="VHJ130" s="273"/>
      <c r="VHK130" s="273"/>
      <c r="VHL130" s="273"/>
      <c r="VHM130" s="273"/>
      <c r="VHN130" s="273"/>
      <c r="VHO130" s="273"/>
      <c r="VHP130" s="273"/>
      <c r="VHQ130" s="273"/>
      <c r="VHR130" s="273"/>
      <c r="VHS130" s="273"/>
      <c r="VHT130" s="273"/>
      <c r="VHU130" s="273"/>
      <c r="VHV130" s="273"/>
      <c r="VHW130" s="273"/>
      <c r="VHX130" s="273"/>
      <c r="VHY130" s="273"/>
      <c r="VHZ130" s="273"/>
      <c r="VIA130" s="273"/>
      <c r="VIB130" s="273"/>
      <c r="VIC130" s="273"/>
      <c r="VID130" s="273"/>
      <c r="VIE130" s="273"/>
      <c r="VIF130" s="273"/>
      <c r="VIG130" s="273"/>
      <c r="VIH130" s="273"/>
      <c r="VII130" s="273"/>
      <c r="VIJ130" s="273"/>
      <c r="VIK130" s="273"/>
      <c r="VIL130" s="273"/>
      <c r="VIM130" s="273"/>
      <c r="VIN130" s="273"/>
      <c r="VIO130" s="273"/>
      <c r="VIP130" s="273"/>
      <c r="VIQ130" s="273"/>
      <c r="VIR130" s="273"/>
      <c r="VIS130" s="273"/>
      <c r="VIT130" s="273"/>
      <c r="VIU130" s="273"/>
      <c r="VIV130" s="273"/>
      <c r="VIW130" s="273"/>
      <c r="VIX130" s="273"/>
      <c r="VIY130" s="273"/>
      <c r="VIZ130" s="273"/>
      <c r="VJA130" s="273"/>
      <c r="VJB130" s="273"/>
      <c r="VJC130" s="273"/>
      <c r="VJD130" s="273"/>
      <c r="VJE130" s="273"/>
      <c r="VJF130" s="273"/>
      <c r="VJG130" s="273"/>
      <c r="VJH130" s="273"/>
      <c r="VJI130" s="273"/>
      <c r="VJJ130" s="273"/>
      <c r="VJK130" s="273"/>
      <c r="VJL130" s="273"/>
      <c r="VJM130" s="273"/>
      <c r="VJN130" s="273"/>
      <c r="VJO130" s="273"/>
      <c r="VJP130" s="273"/>
      <c r="VJQ130" s="273"/>
      <c r="VJR130" s="273"/>
      <c r="VJS130" s="273"/>
      <c r="VJT130" s="273"/>
      <c r="VJU130" s="273"/>
      <c r="VJV130" s="273"/>
      <c r="VJW130" s="273"/>
      <c r="VJX130" s="273"/>
      <c r="VJY130" s="273"/>
      <c r="VJZ130" s="273"/>
      <c r="VKA130" s="273"/>
      <c r="VKB130" s="273"/>
      <c r="VKC130" s="273"/>
      <c r="VKD130" s="273"/>
      <c r="VKE130" s="273"/>
      <c r="VKF130" s="273"/>
      <c r="VKG130" s="273"/>
      <c r="VKH130" s="273"/>
      <c r="VKI130" s="273"/>
      <c r="VKJ130" s="273"/>
      <c r="VKK130" s="273"/>
      <c r="VKL130" s="273"/>
      <c r="VKM130" s="273"/>
      <c r="VKN130" s="273"/>
      <c r="VKO130" s="273"/>
      <c r="VKP130" s="273"/>
      <c r="VKQ130" s="273"/>
      <c r="VKR130" s="273"/>
      <c r="VKS130" s="273"/>
      <c r="VKT130" s="273"/>
      <c r="VKU130" s="273"/>
      <c r="VKV130" s="273"/>
      <c r="VKW130" s="273"/>
      <c r="VKX130" s="273"/>
      <c r="VKY130" s="273"/>
      <c r="VKZ130" s="273"/>
      <c r="VLA130" s="273"/>
      <c r="VLB130" s="273"/>
      <c r="VLC130" s="273"/>
      <c r="VLD130" s="273"/>
      <c r="VLE130" s="273"/>
      <c r="VLF130" s="273"/>
      <c r="VLG130" s="273"/>
      <c r="VLH130" s="273"/>
      <c r="VLI130" s="273"/>
      <c r="VLJ130" s="273"/>
      <c r="VLK130" s="273"/>
      <c r="VLL130" s="273"/>
      <c r="VLM130" s="273"/>
      <c r="VLN130" s="273"/>
      <c r="VLO130" s="273"/>
      <c r="VLP130" s="273"/>
      <c r="VLQ130" s="273"/>
      <c r="VLR130" s="273"/>
      <c r="VLS130" s="273"/>
      <c r="VLT130" s="273"/>
      <c r="VLU130" s="273"/>
      <c r="VLV130" s="273"/>
      <c r="VLW130" s="273"/>
      <c r="VLX130" s="273"/>
      <c r="VLY130" s="273"/>
      <c r="VLZ130" s="273"/>
      <c r="VMA130" s="273"/>
      <c r="VMB130" s="273"/>
      <c r="VMC130" s="273"/>
      <c r="VMD130" s="273"/>
      <c r="VME130" s="273"/>
      <c r="VMF130" s="273"/>
      <c r="VMG130" s="273"/>
      <c r="VMH130" s="273"/>
      <c r="VMI130" s="273"/>
      <c r="VMJ130" s="273"/>
      <c r="VMK130" s="273"/>
      <c r="VML130" s="273"/>
      <c r="VMM130" s="273"/>
      <c r="VMN130" s="273"/>
      <c r="VMO130" s="273"/>
      <c r="VMP130" s="273"/>
      <c r="VMQ130" s="273"/>
      <c r="VMR130" s="273"/>
      <c r="VMS130" s="273"/>
      <c r="VMT130" s="273"/>
      <c r="VMU130" s="273"/>
      <c r="VMV130" s="273"/>
      <c r="VMW130" s="273"/>
      <c r="VMX130" s="273"/>
      <c r="VMY130" s="273"/>
      <c r="VMZ130" s="273"/>
      <c r="VNA130" s="273"/>
      <c r="VNB130" s="273"/>
      <c r="VNC130" s="273"/>
      <c r="VND130" s="273"/>
      <c r="VNE130" s="273"/>
      <c r="VNF130" s="273"/>
      <c r="VNG130" s="273"/>
      <c r="VNH130" s="273"/>
      <c r="VNI130" s="273"/>
      <c r="VNJ130" s="273"/>
      <c r="VNK130" s="273"/>
      <c r="VNL130" s="273"/>
      <c r="VNM130" s="273"/>
      <c r="VNN130" s="273"/>
      <c r="VNO130" s="273"/>
      <c r="VNP130" s="273"/>
      <c r="VNQ130" s="273"/>
      <c r="VNR130" s="273"/>
      <c r="VNS130" s="273"/>
      <c r="VNT130" s="273"/>
      <c r="VNU130" s="273"/>
      <c r="VNV130" s="273"/>
      <c r="VNW130" s="273"/>
      <c r="VNX130" s="273"/>
      <c r="VNY130" s="273"/>
      <c r="VNZ130" s="273"/>
      <c r="VOA130" s="273"/>
      <c r="VOB130" s="273"/>
      <c r="VOC130" s="273"/>
      <c r="VOD130" s="273"/>
      <c r="VOE130" s="273"/>
      <c r="VOF130" s="273"/>
      <c r="VOG130" s="273"/>
      <c r="VOH130" s="273"/>
      <c r="VOI130" s="273"/>
      <c r="VOJ130" s="273"/>
      <c r="VOK130" s="273"/>
      <c r="VOL130" s="273"/>
      <c r="VOM130" s="273"/>
      <c r="VON130" s="273"/>
      <c r="VOO130" s="273"/>
      <c r="VOP130" s="273"/>
      <c r="VOQ130" s="273"/>
      <c r="VOR130" s="273"/>
      <c r="VOS130" s="273"/>
      <c r="VOT130" s="273"/>
      <c r="VOU130" s="273"/>
      <c r="VOV130" s="273"/>
      <c r="VOW130" s="273"/>
      <c r="VOX130" s="273"/>
      <c r="VOY130" s="273"/>
      <c r="VOZ130" s="273"/>
      <c r="VPA130" s="273"/>
      <c r="VPB130" s="273"/>
      <c r="VPC130" s="273"/>
      <c r="VPD130" s="273"/>
      <c r="VPE130" s="273"/>
      <c r="VPF130" s="273"/>
      <c r="VPG130" s="273"/>
      <c r="VPH130" s="273"/>
      <c r="VPI130" s="273"/>
      <c r="VPJ130" s="273"/>
      <c r="VPK130" s="273"/>
      <c r="VPL130" s="273"/>
      <c r="VPM130" s="273"/>
      <c r="VPN130" s="273"/>
      <c r="VPO130" s="273"/>
      <c r="VPP130" s="273"/>
      <c r="VPQ130" s="273"/>
      <c r="VPR130" s="273"/>
      <c r="VPS130" s="273"/>
      <c r="VPT130" s="273"/>
      <c r="VPU130" s="273"/>
      <c r="VPV130" s="273"/>
      <c r="VPW130" s="273"/>
      <c r="VPX130" s="273"/>
      <c r="VPY130" s="273"/>
      <c r="VPZ130" s="273"/>
      <c r="VQA130" s="273"/>
      <c r="VQB130" s="273"/>
      <c r="VQC130" s="273"/>
      <c r="VQD130" s="273"/>
      <c r="VQE130" s="273"/>
      <c r="VQF130" s="273"/>
      <c r="VQG130" s="273"/>
      <c r="VQH130" s="273"/>
      <c r="VQI130" s="273"/>
      <c r="VQJ130" s="273"/>
      <c r="VQK130" s="273"/>
      <c r="VQL130" s="273"/>
      <c r="VQM130" s="273"/>
      <c r="VQN130" s="273"/>
      <c r="VQO130" s="273"/>
      <c r="VQP130" s="273"/>
      <c r="VQQ130" s="273"/>
      <c r="VQR130" s="273"/>
      <c r="VQS130" s="273"/>
      <c r="VQT130" s="273"/>
      <c r="VQU130" s="273"/>
      <c r="VQV130" s="273"/>
      <c r="VQW130" s="273"/>
      <c r="VQX130" s="273"/>
      <c r="VQY130" s="273"/>
      <c r="VQZ130" s="273"/>
      <c r="VRA130" s="273"/>
      <c r="VRB130" s="273"/>
      <c r="VRC130" s="273"/>
      <c r="VRD130" s="273"/>
      <c r="VRE130" s="273"/>
      <c r="VRF130" s="273"/>
      <c r="VRG130" s="273"/>
      <c r="VRH130" s="273"/>
      <c r="VRI130" s="273"/>
      <c r="VRJ130" s="273"/>
      <c r="VRK130" s="273"/>
      <c r="VRL130" s="273"/>
      <c r="VRM130" s="273"/>
      <c r="VRN130" s="273"/>
      <c r="VRO130" s="273"/>
      <c r="VRP130" s="273"/>
      <c r="VRQ130" s="273"/>
      <c r="VRR130" s="273"/>
      <c r="VRS130" s="273"/>
      <c r="VRT130" s="273"/>
      <c r="VRU130" s="273"/>
      <c r="VRV130" s="273"/>
      <c r="VRW130" s="273"/>
      <c r="VRX130" s="273"/>
      <c r="VRY130" s="273"/>
      <c r="VRZ130" s="273"/>
      <c r="VSA130" s="273"/>
      <c r="VSB130" s="273"/>
      <c r="VSC130" s="273"/>
      <c r="VSD130" s="273"/>
      <c r="VSE130" s="273"/>
      <c r="VSF130" s="273"/>
      <c r="VSG130" s="273"/>
      <c r="VSH130" s="273"/>
      <c r="VSI130" s="273"/>
      <c r="VSJ130" s="273"/>
      <c r="VSK130" s="273"/>
      <c r="VSL130" s="273"/>
      <c r="VSM130" s="273"/>
      <c r="VSN130" s="273"/>
      <c r="VSO130" s="273"/>
      <c r="VSP130" s="273"/>
      <c r="VSQ130" s="273"/>
      <c r="VSR130" s="273"/>
      <c r="VSS130" s="273"/>
      <c r="VST130" s="273"/>
      <c r="VSU130" s="273"/>
      <c r="VSV130" s="273"/>
      <c r="VSW130" s="273"/>
      <c r="VSX130" s="273"/>
      <c r="VSY130" s="273"/>
      <c r="VSZ130" s="273"/>
      <c r="VTA130" s="273"/>
      <c r="VTB130" s="273"/>
      <c r="VTC130" s="273"/>
      <c r="VTD130" s="273"/>
      <c r="VTE130" s="273"/>
      <c r="VTF130" s="273"/>
      <c r="VTG130" s="273"/>
      <c r="VTH130" s="273"/>
      <c r="VTI130" s="273"/>
      <c r="VTJ130" s="273"/>
      <c r="VTK130" s="273"/>
      <c r="VTL130" s="273"/>
      <c r="VTM130" s="273"/>
      <c r="VTN130" s="273"/>
      <c r="VTO130" s="273"/>
      <c r="VTP130" s="273"/>
      <c r="VTQ130" s="273"/>
      <c r="VTR130" s="273"/>
      <c r="VTS130" s="273"/>
      <c r="VTT130" s="273"/>
      <c r="VTU130" s="273"/>
      <c r="VTV130" s="273"/>
      <c r="VTW130" s="273"/>
      <c r="VTX130" s="273"/>
      <c r="VTY130" s="273"/>
      <c r="VTZ130" s="273"/>
      <c r="VUA130" s="273"/>
      <c r="VUB130" s="273"/>
      <c r="VUC130" s="273"/>
      <c r="VUD130" s="273"/>
      <c r="VUE130" s="273"/>
      <c r="VUF130" s="273"/>
      <c r="VUG130" s="273"/>
      <c r="VUH130" s="273"/>
      <c r="VUI130" s="273"/>
      <c r="VUJ130" s="273"/>
      <c r="VUK130" s="273"/>
      <c r="VUL130" s="273"/>
      <c r="VUM130" s="273"/>
      <c r="VUN130" s="273"/>
      <c r="VUO130" s="273"/>
      <c r="VUP130" s="273"/>
      <c r="VUQ130" s="273"/>
      <c r="VUR130" s="273"/>
      <c r="VUS130" s="273"/>
      <c r="VUT130" s="273"/>
      <c r="VUU130" s="273"/>
      <c r="VUV130" s="273"/>
      <c r="VUW130" s="273"/>
      <c r="VUX130" s="273"/>
      <c r="VUY130" s="273"/>
      <c r="VUZ130" s="273"/>
      <c r="VVA130" s="273"/>
      <c r="VVB130" s="273"/>
      <c r="VVC130" s="273"/>
      <c r="VVD130" s="273"/>
      <c r="VVE130" s="273"/>
      <c r="VVF130" s="273"/>
      <c r="VVG130" s="273"/>
      <c r="VVH130" s="273"/>
      <c r="VVI130" s="273"/>
      <c r="VVJ130" s="273"/>
      <c r="VVK130" s="273"/>
      <c r="VVL130" s="273"/>
      <c r="VVM130" s="273"/>
      <c r="VVN130" s="273"/>
      <c r="VVO130" s="273"/>
      <c r="VVP130" s="273"/>
      <c r="VVQ130" s="273"/>
      <c r="VVR130" s="273"/>
      <c r="VVS130" s="273"/>
      <c r="VVT130" s="273"/>
      <c r="VVU130" s="273"/>
      <c r="VVV130" s="273"/>
      <c r="VVW130" s="273"/>
      <c r="VVX130" s="273"/>
      <c r="VVY130" s="273"/>
      <c r="VVZ130" s="273"/>
      <c r="VWA130" s="273"/>
      <c r="VWB130" s="273"/>
      <c r="VWC130" s="273"/>
      <c r="VWD130" s="273"/>
      <c r="VWE130" s="273"/>
      <c r="VWF130" s="273"/>
      <c r="VWG130" s="273"/>
      <c r="VWH130" s="273"/>
      <c r="VWI130" s="273"/>
      <c r="VWJ130" s="273"/>
      <c r="VWK130" s="273"/>
      <c r="VWL130" s="273"/>
      <c r="VWM130" s="273"/>
      <c r="VWN130" s="273"/>
      <c r="VWO130" s="273"/>
      <c r="VWP130" s="273"/>
      <c r="VWQ130" s="273"/>
      <c r="VWR130" s="273"/>
      <c r="VWS130" s="273"/>
      <c r="VWT130" s="273"/>
      <c r="VWU130" s="273"/>
      <c r="VWV130" s="273"/>
      <c r="VWW130" s="273"/>
      <c r="VWX130" s="273"/>
      <c r="VWY130" s="273"/>
      <c r="VWZ130" s="273"/>
      <c r="VXA130" s="273"/>
      <c r="VXB130" s="273"/>
      <c r="VXC130" s="273"/>
      <c r="VXD130" s="273"/>
      <c r="VXE130" s="273"/>
      <c r="VXF130" s="273"/>
      <c r="VXG130" s="273"/>
      <c r="VXH130" s="273"/>
      <c r="VXI130" s="273"/>
      <c r="VXJ130" s="273"/>
      <c r="VXK130" s="273"/>
      <c r="VXL130" s="273"/>
      <c r="VXM130" s="273"/>
      <c r="VXN130" s="273"/>
      <c r="VXO130" s="273"/>
      <c r="VXP130" s="273"/>
      <c r="VXQ130" s="273"/>
      <c r="VXR130" s="273"/>
      <c r="VXS130" s="273"/>
      <c r="VXT130" s="273"/>
      <c r="VXU130" s="273"/>
      <c r="VXV130" s="273"/>
      <c r="VXW130" s="273"/>
      <c r="VXX130" s="273"/>
      <c r="VXY130" s="273"/>
      <c r="VXZ130" s="273"/>
      <c r="VYA130" s="273"/>
      <c r="VYB130" s="273"/>
      <c r="VYC130" s="273"/>
      <c r="VYD130" s="273"/>
      <c r="VYE130" s="273"/>
      <c r="VYF130" s="273"/>
      <c r="VYG130" s="273"/>
      <c r="VYH130" s="273"/>
      <c r="VYI130" s="273"/>
      <c r="VYJ130" s="273"/>
      <c r="VYK130" s="273"/>
      <c r="VYL130" s="273"/>
      <c r="VYM130" s="273"/>
      <c r="VYN130" s="273"/>
      <c r="VYO130" s="273"/>
      <c r="VYP130" s="273"/>
      <c r="VYQ130" s="273"/>
      <c r="VYR130" s="273"/>
      <c r="VYS130" s="273"/>
      <c r="VYT130" s="273"/>
      <c r="VYU130" s="273"/>
      <c r="VYV130" s="273"/>
      <c r="VYW130" s="273"/>
      <c r="VYX130" s="273"/>
      <c r="VYY130" s="273"/>
      <c r="VYZ130" s="273"/>
      <c r="VZA130" s="273"/>
      <c r="VZB130" s="273"/>
      <c r="VZC130" s="273"/>
      <c r="VZD130" s="273"/>
      <c r="VZE130" s="273"/>
      <c r="VZF130" s="273"/>
      <c r="VZG130" s="273"/>
      <c r="VZH130" s="273"/>
      <c r="VZI130" s="273"/>
      <c r="VZJ130" s="273"/>
      <c r="VZK130" s="273"/>
      <c r="VZL130" s="273"/>
      <c r="VZM130" s="273"/>
      <c r="VZN130" s="273"/>
      <c r="VZO130" s="273"/>
      <c r="VZP130" s="273"/>
      <c r="VZQ130" s="273"/>
      <c r="VZR130" s="273"/>
      <c r="VZS130" s="273"/>
      <c r="VZT130" s="273"/>
      <c r="VZU130" s="273"/>
      <c r="VZV130" s="273"/>
      <c r="VZW130" s="273"/>
      <c r="VZX130" s="273"/>
      <c r="VZY130" s="273"/>
      <c r="VZZ130" s="273"/>
      <c r="WAA130" s="273"/>
      <c r="WAB130" s="273"/>
      <c r="WAC130" s="273"/>
      <c r="WAD130" s="273"/>
      <c r="WAE130" s="273"/>
      <c r="WAF130" s="273"/>
      <c r="WAG130" s="273"/>
      <c r="WAH130" s="273"/>
      <c r="WAI130" s="273"/>
      <c r="WAJ130" s="273"/>
      <c r="WAK130" s="273"/>
      <c r="WAL130" s="273"/>
      <c r="WAM130" s="273"/>
      <c r="WAN130" s="273"/>
      <c r="WAO130" s="273"/>
      <c r="WAP130" s="273"/>
      <c r="WAQ130" s="273"/>
      <c r="WAR130" s="273"/>
      <c r="WAS130" s="273"/>
      <c r="WAT130" s="273"/>
      <c r="WAU130" s="273"/>
      <c r="WAV130" s="273"/>
      <c r="WAW130" s="273"/>
      <c r="WAX130" s="273"/>
      <c r="WAY130" s="273"/>
      <c r="WAZ130" s="273"/>
      <c r="WBA130" s="273"/>
      <c r="WBB130" s="273"/>
      <c r="WBC130" s="273"/>
      <c r="WBD130" s="273"/>
      <c r="WBE130" s="273"/>
      <c r="WBF130" s="273"/>
      <c r="WBG130" s="273"/>
      <c r="WBH130" s="273"/>
      <c r="WBI130" s="273"/>
      <c r="WBJ130" s="273"/>
      <c r="WBK130" s="273"/>
      <c r="WBL130" s="273"/>
      <c r="WBM130" s="273"/>
      <c r="WBN130" s="273"/>
      <c r="WBO130" s="273"/>
      <c r="WBP130" s="273"/>
      <c r="WBQ130" s="273"/>
      <c r="WBR130" s="273"/>
      <c r="WBS130" s="273"/>
      <c r="WBT130" s="273"/>
      <c r="WBU130" s="273"/>
      <c r="WBV130" s="273"/>
      <c r="WBW130" s="273"/>
      <c r="WBX130" s="273"/>
      <c r="WBY130" s="273"/>
      <c r="WBZ130" s="273"/>
      <c r="WCA130" s="273"/>
      <c r="WCB130" s="273"/>
      <c r="WCC130" s="273"/>
      <c r="WCD130" s="273"/>
      <c r="WCE130" s="273"/>
      <c r="WCF130" s="273"/>
      <c r="WCG130" s="273"/>
      <c r="WCH130" s="273"/>
      <c r="WCI130" s="273"/>
      <c r="WCJ130" s="273"/>
      <c r="WCK130" s="273"/>
      <c r="WCL130" s="273"/>
      <c r="WCM130" s="273"/>
      <c r="WCN130" s="273"/>
      <c r="WCO130" s="273"/>
      <c r="WCP130" s="273"/>
      <c r="WCQ130" s="273"/>
      <c r="WCR130" s="273"/>
      <c r="WCS130" s="273"/>
      <c r="WCT130" s="273"/>
      <c r="WCU130" s="273"/>
      <c r="WCV130" s="273"/>
      <c r="WCW130" s="273"/>
      <c r="WCX130" s="273"/>
      <c r="WCY130" s="273"/>
      <c r="WCZ130" s="273"/>
      <c r="WDA130" s="273"/>
      <c r="WDB130" s="273"/>
      <c r="WDC130" s="273"/>
      <c r="WDD130" s="273"/>
      <c r="WDE130" s="273"/>
      <c r="WDF130" s="273"/>
      <c r="WDG130" s="273"/>
      <c r="WDH130" s="273"/>
      <c r="WDI130" s="273"/>
      <c r="WDJ130" s="273"/>
      <c r="WDK130" s="273"/>
      <c r="WDL130" s="273"/>
      <c r="WDM130" s="273"/>
      <c r="WDN130" s="273"/>
      <c r="WDO130" s="273"/>
      <c r="WDP130" s="273"/>
      <c r="WDQ130" s="273"/>
      <c r="WDR130" s="273"/>
      <c r="WDS130" s="273"/>
      <c r="WDT130" s="273"/>
      <c r="WDU130" s="273"/>
      <c r="WDV130" s="273"/>
      <c r="WDW130" s="273"/>
      <c r="WDX130" s="273"/>
      <c r="WDY130" s="273"/>
      <c r="WDZ130" s="273"/>
      <c r="WEA130" s="273"/>
      <c r="WEB130" s="273"/>
      <c r="WEC130" s="273"/>
      <c r="WED130" s="273"/>
      <c r="WEE130" s="273"/>
      <c r="WEF130" s="273"/>
      <c r="WEG130" s="273"/>
      <c r="WEH130" s="273"/>
      <c r="WEI130" s="273"/>
      <c r="WEJ130" s="273"/>
      <c r="WEK130" s="273"/>
      <c r="WEL130" s="273"/>
      <c r="WEM130" s="273"/>
      <c r="WEN130" s="273"/>
      <c r="WEO130" s="273"/>
      <c r="WEP130" s="273"/>
      <c r="WEQ130" s="273"/>
      <c r="WER130" s="273"/>
      <c r="WES130" s="273"/>
      <c r="WET130" s="273"/>
      <c r="WEU130" s="273"/>
      <c r="WEV130" s="273"/>
      <c r="WEW130" s="273"/>
      <c r="WEX130" s="273"/>
      <c r="WEY130" s="273"/>
      <c r="WEZ130" s="273"/>
      <c r="WFA130" s="273"/>
      <c r="WFB130" s="273"/>
      <c r="WFC130" s="273"/>
      <c r="WFD130" s="273"/>
      <c r="WFE130" s="273"/>
      <c r="WFF130" s="273"/>
      <c r="WFG130" s="273"/>
      <c r="WFH130" s="273"/>
      <c r="WFI130" s="273"/>
      <c r="WFJ130" s="273"/>
      <c r="WFK130" s="273"/>
      <c r="WFL130" s="273"/>
      <c r="WFM130" s="273"/>
      <c r="WFN130" s="273"/>
      <c r="WFO130" s="273"/>
      <c r="WFP130" s="273"/>
      <c r="WFQ130" s="273"/>
      <c r="WFR130" s="273"/>
      <c r="WFS130" s="273"/>
      <c r="WFT130" s="273"/>
      <c r="WFU130" s="273"/>
      <c r="WFV130" s="273"/>
      <c r="WFW130" s="273"/>
      <c r="WFX130" s="273"/>
      <c r="WFY130" s="273"/>
      <c r="WFZ130" s="273"/>
      <c r="WGA130" s="273"/>
      <c r="WGB130" s="273"/>
      <c r="WGC130" s="273"/>
      <c r="WGD130" s="273"/>
      <c r="WGE130" s="273"/>
      <c r="WGF130" s="273"/>
      <c r="WGG130" s="273"/>
      <c r="WGH130" s="273"/>
      <c r="WGI130" s="273"/>
      <c r="WGJ130" s="273"/>
      <c r="WGK130" s="273"/>
      <c r="WGL130" s="273"/>
      <c r="WGM130" s="273"/>
      <c r="WGN130" s="273"/>
      <c r="WGO130" s="273"/>
      <c r="WGP130" s="273"/>
      <c r="WGQ130" s="273"/>
      <c r="WGR130" s="273"/>
      <c r="WGS130" s="273"/>
      <c r="WGT130" s="273"/>
      <c r="WGU130" s="273"/>
      <c r="WGV130" s="273"/>
      <c r="WGW130" s="273"/>
      <c r="WGX130" s="273"/>
      <c r="WGY130" s="273"/>
      <c r="WGZ130" s="273"/>
      <c r="WHA130" s="273"/>
      <c r="WHB130" s="273"/>
      <c r="WHC130" s="273"/>
      <c r="WHD130" s="273"/>
      <c r="WHE130" s="273"/>
      <c r="WHF130" s="273"/>
      <c r="WHG130" s="273"/>
      <c r="WHH130" s="273"/>
      <c r="WHI130" s="273"/>
      <c r="WHJ130" s="273"/>
      <c r="WHK130" s="273"/>
      <c r="WHL130" s="273"/>
      <c r="WHM130" s="273"/>
      <c r="WHN130" s="273"/>
      <c r="WHO130" s="273"/>
      <c r="WHP130" s="273"/>
      <c r="WHQ130" s="273"/>
      <c r="WHR130" s="273"/>
      <c r="WHS130" s="273"/>
      <c r="WHT130" s="273"/>
      <c r="WHU130" s="273"/>
      <c r="WHV130" s="273"/>
      <c r="WHW130" s="273"/>
      <c r="WHX130" s="273"/>
      <c r="WHY130" s="273"/>
      <c r="WHZ130" s="273"/>
      <c r="WIA130" s="273"/>
      <c r="WIB130" s="273"/>
      <c r="WIC130" s="273"/>
      <c r="WID130" s="273"/>
      <c r="WIE130" s="273"/>
      <c r="WIF130" s="273"/>
      <c r="WIG130" s="273"/>
      <c r="WIH130" s="273"/>
      <c r="WII130" s="273"/>
      <c r="WIJ130" s="273"/>
      <c r="WIK130" s="273"/>
      <c r="WIL130" s="273"/>
      <c r="WIM130" s="273"/>
      <c r="WIN130" s="273"/>
      <c r="WIO130" s="273"/>
      <c r="WIP130" s="273"/>
      <c r="WIQ130" s="273"/>
      <c r="WIR130" s="273"/>
      <c r="WIS130" s="273"/>
      <c r="WIT130" s="273"/>
      <c r="WIU130" s="273"/>
      <c r="WIV130" s="273"/>
      <c r="WIW130" s="273"/>
      <c r="WIX130" s="273"/>
      <c r="WIY130" s="273"/>
      <c r="WIZ130" s="273"/>
      <c r="WJA130" s="273"/>
      <c r="WJB130" s="273"/>
      <c r="WJC130" s="273"/>
      <c r="WJD130" s="273"/>
      <c r="WJE130" s="273"/>
      <c r="WJF130" s="273"/>
      <c r="WJG130" s="273"/>
      <c r="WJH130" s="273"/>
      <c r="WJI130" s="273"/>
      <c r="WJJ130" s="273"/>
      <c r="WJK130" s="273"/>
      <c r="WJL130" s="273"/>
      <c r="WJM130" s="273"/>
      <c r="WJN130" s="273"/>
      <c r="WJO130" s="273"/>
      <c r="WJP130" s="273"/>
      <c r="WJQ130" s="273"/>
      <c r="WJR130" s="273"/>
      <c r="WJS130" s="273"/>
      <c r="WJT130" s="273"/>
      <c r="WJU130" s="273"/>
      <c r="WJV130" s="273"/>
      <c r="WJW130" s="273"/>
      <c r="WJX130" s="273"/>
      <c r="WJY130" s="273"/>
      <c r="WJZ130" s="273"/>
      <c r="WKA130" s="273"/>
      <c r="WKB130" s="273"/>
      <c r="WKC130" s="273"/>
      <c r="WKD130" s="273"/>
      <c r="WKE130" s="273"/>
      <c r="WKF130" s="273"/>
      <c r="WKG130" s="273"/>
      <c r="WKH130" s="273"/>
      <c r="WKI130" s="273"/>
      <c r="WKJ130" s="273"/>
      <c r="WKK130" s="273"/>
      <c r="WKL130" s="273"/>
      <c r="WKM130" s="273"/>
      <c r="WKN130" s="273"/>
      <c r="WKO130" s="273"/>
      <c r="WKP130" s="273"/>
      <c r="WKQ130" s="273"/>
      <c r="WKR130" s="273"/>
      <c r="WKS130" s="273"/>
      <c r="WKT130" s="273"/>
      <c r="WKU130" s="273"/>
      <c r="WKV130" s="273"/>
      <c r="WKW130" s="273"/>
      <c r="WKX130" s="273"/>
      <c r="WKY130" s="273"/>
      <c r="WKZ130" s="273"/>
      <c r="WLA130" s="273"/>
      <c r="WLB130" s="273"/>
      <c r="WLC130" s="273"/>
      <c r="WLD130" s="273"/>
      <c r="WLE130" s="273"/>
      <c r="WLF130" s="273"/>
      <c r="WLG130" s="273"/>
      <c r="WLH130" s="273"/>
      <c r="WLI130" s="273"/>
      <c r="WLJ130" s="273"/>
      <c r="WLK130" s="273"/>
      <c r="WLL130" s="273"/>
      <c r="WLM130" s="273"/>
      <c r="WLN130" s="273"/>
      <c r="WLO130" s="273"/>
      <c r="WLP130" s="273"/>
      <c r="WLQ130" s="273"/>
      <c r="WLR130" s="273"/>
      <c r="WLS130" s="273"/>
      <c r="WLT130" s="273"/>
      <c r="WLU130" s="273"/>
      <c r="WLV130" s="273"/>
      <c r="WLW130" s="273"/>
      <c r="WLX130" s="273"/>
      <c r="WLY130" s="273"/>
      <c r="WLZ130" s="273"/>
      <c r="WMA130" s="273"/>
      <c r="WMB130" s="273"/>
      <c r="WMC130" s="273"/>
      <c r="WMD130" s="273"/>
      <c r="WME130" s="273"/>
      <c r="WMF130" s="273"/>
      <c r="WMG130" s="273"/>
      <c r="WMH130" s="273"/>
      <c r="WMI130" s="273"/>
      <c r="WMJ130" s="273"/>
      <c r="WMK130" s="273"/>
      <c r="WML130" s="273"/>
      <c r="WMM130" s="273"/>
      <c r="WMN130" s="273"/>
      <c r="WMO130" s="273"/>
      <c r="WMP130" s="273"/>
      <c r="WMQ130" s="273"/>
      <c r="WMR130" s="273"/>
      <c r="WMS130" s="273"/>
      <c r="WMT130" s="273"/>
      <c r="WMU130" s="273"/>
      <c r="WMV130" s="273"/>
      <c r="WMW130" s="273"/>
      <c r="WMX130" s="273"/>
      <c r="WMY130" s="273"/>
      <c r="WMZ130" s="273"/>
      <c r="WNA130" s="273"/>
      <c r="WNB130" s="273"/>
      <c r="WNC130" s="273"/>
      <c r="WND130" s="273"/>
      <c r="WNE130" s="273"/>
      <c r="WNF130" s="273"/>
      <c r="WNG130" s="273"/>
      <c r="WNH130" s="273"/>
      <c r="WNI130" s="273"/>
      <c r="WNJ130" s="273"/>
      <c r="WNK130" s="273"/>
      <c r="WNL130" s="273"/>
      <c r="WNM130" s="273"/>
      <c r="WNN130" s="273"/>
      <c r="WNO130" s="273"/>
      <c r="WNP130" s="273"/>
      <c r="WNQ130" s="273"/>
      <c r="WNR130" s="273"/>
      <c r="WNS130" s="273"/>
      <c r="WNT130" s="273"/>
      <c r="WNU130" s="273"/>
      <c r="WNV130" s="273"/>
      <c r="WNW130" s="273"/>
      <c r="WNX130" s="273"/>
      <c r="WNY130" s="273"/>
      <c r="WNZ130" s="273"/>
      <c r="WOA130" s="273"/>
      <c r="WOB130" s="273"/>
      <c r="WOC130" s="273"/>
      <c r="WOD130" s="273"/>
      <c r="WOE130" s="273"/>
      <c r="WOF130" s="273"/>
      <c r="WOG130" s="273"/>
      <c r="WOH130" s="273"/>
      <c r="WOI130" s="273"/>
      <c r="WOJ130" s="273"/>
      <c r="WOK130" s="273"/>
      <c r="WOL130" s="273"/>
      <c r="WOM130" s="273"/>
      <c r="WON130" s="273"/>
      <c r="WOO130" s="273"/>
      <c r="WOP130" s="273"/>
      <c r="WOQ130" s="273"/>
      <c r="WOR130" s="273"/>
      <c r="WOS130" s="273"/>
      <c r="WOT130" s="273"/>
      <c r="WOU130" s="273"/>
      <c r="WOV130" s="273"/>
      <c r="WOW130" s="273"/>
      <c r="WOX130" s="273"/>
      <c r="WOY130" s="273"/>
      <c r="WOZ130" s="273"/>
      <c r="WPA130" s="273"/>
      <c r="WPB130" s="273"/>
      <c r="WPC130" s="273"/>
      <c r="WPD130" s="273"/>
      <c r="WPE130" s="273"/>
      <c r="WPF130" s="273"/>
      <c r="WPG130" s="273"/>
      <c r="WPH130" s="273"/>
      <c r="WPI130" s="273"/>
      <c r="WPJ130" s="273"/>
      <c r="WPK130" s="273"/>
      <c r="WPL130" s="273"/>
      <c r="WPM130" s="273"/>
      <c r="WPN130" s="273"/>
      <c r="WPO130" s="273"/>
      <c r="WPP130" s="273"/>
      <c r="WPQ130" s="273"/>
      <c r="WPR130" s="273"/>
      <c r="WPS130" s="273"/>
      <c r="WPT130" s="273"/>
      <c r="WPU130" s="273"/>
      <c r="WPV130" s="273"/>
      <c r="WPW130" s="273"/>
      <c r="WPX130" s="273"/>
      <c r="WPY130" s="273"/>
      <c r="WPZ130" s="273"/>
      <c r="WQA130" s="273"/>
      <c r="WQB130" s="273"/>
      <c r="WQC130" s="273"/>
      <c r="WQD130" s="273"/>
      <c r="WQE130" s="273"/>
      <c r="WQF130" s="273"/>
      <c r="WQG130" s="273"/>
      <c r="WQH130" s="273"/>
      <c r="WQI130" s="273"/>
      <c r="WQJ130" s="273"/>
      <c r="WQK130" s="273"/>
      <c r="WQL130" s="273"/>
      <c r="WQM130" s="273"/>
      <c r="WQN130" s="273"/>
      <c r="WQO130" s="273"/>
      <c r="WQP130" s="273"/>
      <c r="WQQ130" s="273"/>
      <c r="WQR130" s="273"/>
      <c r="WQS130" s="273"/>
      <c r="WQT130" s="273"/>
      <c r="WQU130" s="273"/>
      <c r="WQV130" s="273"/>
      <c r="WQW130" s="273"/>
      <c r="WQX130" s="273"/>
      <c r="WQY130" s="273"/>
      <c r="WQZ130" s="273"/>
      <c r="WRA130" s="273"/>
      <c r="WRB130" s="273"/>
      <c r="WRC130" s="273"/>
      <c r="WRD130" s="273"/>
      <c r="WRE130" s="273"/>
      <c r="WRF130" s="273"/>
      <c r="WRG130" s="273"/>
      <c r="WRH130" s="273"/>
      <c r="WRI130" s="273"/>
      <c r="WRJ130" s="273"/>
      <c r="WRK130" s="273"/>
      <c r="WRL130" s="273"/>
      <c r="WRM130" s="273"/>
      <c r="WRN130" s="273"/>
      <c r="WRO130" s="273"/>
      <c r="WRP130" s="273"/>
      <c r="WRQ130" s="273"/>
      <c r="WRR130" s="273"/>
      <c r="WRS130" s="273"/>
      <c r="WRT130" s="273"/>
      <c r="WRU130" s="273"/>
      <c r="WRV130" s="273"/>
      <c r="WRW130" s="273"/>
      <c r="WRX130" s="273"/>
      <c r="WRY130" s="273"/>
      <c r="WRZ130" s="273"/>
      <c r="WSA130" s="273"/>
      <c r="WSB130" s="273"/>
      <c r="WSC130" s="273"/>
      <c r="WSD130" s="273"/>
      <c r="WSE130" s="273"/>
      <c r="WSF130" s="273"/>
      <c r="WSG130" s="273"/>
      <c r="WSH130" s="273"/>
      <c r="WSI130" s="273"/>
      <c r="WSJ130" s="273"/>
      <c r="WSK130" s="273"/>
      <c r="WSL130" s="273"/>
      <c r="WSM130" s="273"/>
      <c r="WSN130" s="273"/>
      <c r="WSO130" s="273"/>
      <c r="WSP130" s="273"/>
      <c r="WSQ130" s="273"/>
      <c r="WSR130" s="273"/>
      <c r="WSS130" s="273"/>
      <c r="WST130" s="273"/>
      <c r="WSU130" s="273"/>
      <c r="WSV130" s="273"/>
      <c r="WSW130" s="273"/>
      <c r="WSX130" s="273"/>
      <c r="WSY130" s="273"/>
      <c r="WSZ130" s="273"/>
      <c r="WTA130" s="273"/>
      <c r="WTB130" s="273"/>
      <c r="WTC130" s="273"/>
      <c r="WTD130" s="273"/>
      <c r="WTE130" s="273"/>
      <c r="WTF130" s="273"/>
      <c r="WTG130" s="273"/>
      <c r="WTH130" s="273"/>
      <c r="WTI130" s="273"/>
      <c r="WTJ130" s="273"/>
      <c r="WTK130" s="273"/>
      <c r="WTL130" s="273"/>
      <c r="WTM130" s="273"/>
      <c r="WTN130" s="273"/>
      <c r="WTO130" s="273"/>
      <c r="WTP130" s="273"/>
      <c r="WTQ130" s="273"/>
      <c r="WTR130" s="273"/>
      <c r="WTS130" s="273"/>
      <c r="WTT130" s="273"/>
      <c r="WTU130" s="273"/>
      <c r="WTV130" s="273"/>
      <c r="WTW130" s="273"/>
      <c r="WTX130" s="273"/>
      <c r="WTY130" s="273"/>
      <c r="WTZ130" s="273"/>
      <c r="WUA130" s="273"/>
      <c r="WUB130" s="273"/>
      <c r="WUC130" s="273"/>
      <c r="WUD130" s="273"/>
      <c r="WUE130" s="273"/>
      <c r="WUF130" s="273"/>
      <c r="WUG130" s="273"/>
      <c r="WUH130" s="273"/>
      <c r="WUI130" s="273"/>
      <c r="WUJ130" s="273"/>
      <c r="WUK130" s="273"/>
      <c r="WUL130" s="273"/>
      <c r="WUM130" s="273"/>
      <c r="WUN130" s="273"/>
      <c r="WUO130" s="273"/>
      <c r="WUP130" s="273"/>
      <c r="WUQ130" s="273"/>
      <c r="WUR130" s="273"/>
      <c r="WUS130" s="273"/>
      <c r="WUT130" s="273"/>
      <c r="WUU130" s="273"/>
      <c r="WUV130" s="273"/>
      <c r="WUW130" s="273"/>
      <c r="WUX130" s="273"/>
      <c r="WUY130" s="273"/>
      <c r="WUZ130" s="273"/>
      <c r="WVA130" s="273"/>
      <c r="WVB130" s="273"/>
      <c r="WVC130" s="273"/>
      <c r="WVD130" s="273"/>
      <c r="WVE130" s="273"/>
      <c r="WVF130" s="273"/>
      <c r="WVG130" s="273"/>
      <c r="WVH130" s="273"/>
      <c r="WVI130" s="273"/>
      <c r="WVJ130" s="273"/>
      <c r="WVK130" s="273"/>
      <c r="WVL130" s="273"/>
      <c r="WVM130" s="273"/>
      <c r="WVN130" s="273"/>
      <c r="WVO130" s="273"/>
      <c r="WVP130" s="273"/>
      <c r="WVQ130" s="273"/>
      <c r="WVR130" s="273"/>
      <c r="WVS130" s="273"/>
      <c r="WVT130" s="273"/>
      <c r="WVU130" s="273"/>
      <c r="WVV130" s="273"/>
      <c r="WVW130" s="273"/>
      <c r="WVX130" s="273"/>
      <c r="WVY130" s="273"/>
      <c r="WVZ130" s="273"/>
      <c r="WWA130" s="273"/>
      <c r="WWB130" s="273"/>
      <c r="WWC130" s="273"/>
      <c r="WWD130" s="273"/>
      <c r="WWE130" s="273"/>
      <c r="WWF130" s="273"/>
      <c r="WWG130" s="273"/>
      <c r="WWH130" s="273"/>
      <c r="WWI130" s="273"/>
      <c r="WWJ130" s="273"/>
      <c r="WWK130" s="273"/>
      <c r="WWL130" s="273"/>
      <c r="WWM130" s="273"/>
      <c r="WWN130" s="273"/>
      <c r="WWO130" s="273"/>
      <c r="WWP130" s="273"/>
      <c r="WWQ130" s="273"/>
      <c r="WWR130" s="273"/>
      <c r="WWS130" s="273"/>
      <c r="WWT130" s="273"/>
      <c r="WWU130" s="273"/>
      <c r="WWV130" s="273"/>
      <c r="WWW130" s="273"/>
      <c r="WWX130" s="273"/>
      <c r="WWY130" s="273"/>
      <c r="WWZ130" s="273"/>
      <c r="WXA130" s="273"/>
      <c r="WXB130" s="273"/>
      <c r="WXC130" s="273"/>
      <c r="WXD130" s="273"/>
      <c r="WXE130" s="273"/>
      <c r="WXF130" s="273"/>
      <c r="WXG130" s="273"/>
      <c r="WXH130" s="273"/>
      <c r="WXI130" s="273"/>
      <c r="WXJ130" s="273"/>
      <c r="WXK130" s="273"/>
      <c r="WXL130" s="273"/>
      <c r="WXM130" s="273"/>
      <c r="WXN130" s="273"/>
      <c r="WXO130" s="273"/>
      <c r="WXP130" s="273"/>
      <c r="WXQ130" s="273"/>
      <c r="WXR130" s="273"/>
      <c r="WXS130" s="273"/>
      <c r="WXT130" s="273"/>
      <c r="WXU130" s="273"/>
      <c r="WXV130" s="273"/>
      <c r="WXW130" s="273"/>
      <c r="WXX130" s="273"/>
      <c r="WXY130" s="273"/>
      <c r="WXZ130" s="273"/>
      <c r="WYA130" s="273"/>
      <c r="WYB130" s="273"/>
      <c r="WYC130" s="273"/>
      <c r="WYD130" s="273"/>
      <c r="WYE130" s="273"/>
      <c r="WYF130" s="273"/>
      <c r="WYG130" s="273"/>
      <c r="WYH130" s="273"/>
      <c r="WYI130" s="273"/>
      <c r="WYJ130" s="273"/>
      <c r="WYK130" s="273"/>
      <c r="WYL130" s="273"/>
      <c r="WYM130" s="273"/>
      <c r="WYN130" s="273"/>
      <c r="WYO130" s="273"/>
      <c r="WYP130" s="273"/>
      <c r="WYQ130" s="273"/>
      <c r="WYR130" s="273"/>
      <c r="WYS130" s="273"/>
      <c r="WYT130" s="273"/>
      <c r="WYU130" s="273"/>
      <c r="WYV130" s="273"/>
      <c r="WYW130" s="273"/>
      <c r="WYX130" s="273"/>
      <c r="WYY130" s="273"/>
      <c r="WYZ130" s="273"/>
      <c r="WZA130" s="273"/>
      <c r="WZB130" s="273"/>
      <c r="WZC130" s="273"/>
      <c r="WZD130" s="273"/>
      <c r="WZE130" s="273"/>
      <c r="WZF130" s="273"/>
      <c r="WZG130" s="273"/>
      <c r="WZH130" s="273"/>
      <c r="WZI130" s="273"/>
      <c r="WZJ130" s="273"/>
      <c r="WZK130" s="273"/>
      <c r="WZL130" s="273"/>
      <c r="WZM130" s="273"/>
      <c r="WZN130" s="273"/>
      <c r="WZO130" s="273"/>
      <c r="WZP130" s="273"/>
      <c r="WZQ130" s="273"/>
      <c r="WZR130" s="273"/>
      <c r="WZS130" s="273"/>
      <c r="WZT130" s="273"/>
      <c r="WZU130" s="273"/>
      <c r="WZV130" s="273"/>
      <c r="WZW130" s="273"/>
      <c r="WZX130" s="273"/>
      <c r="WZY130" s="273"/>
      <c r="WZZ130" s="273"/>
      <c r="XAA130" s="273"/>
      <c r="XAB130" s="273"/>
      <c r="XAC130" s="273"/>
      <c r="XAD130" s="273"/>
      <c r="XAE130" s="273"/>
      <c r="XAF130" s="273"/>
      <c r="XAG130" s="273"/>
      <c r="XAH130" s="273"/>
      <c r="XAI130" s="273"/>
      <c r="XAJ130" s="273"/>
      <c r="XAK130" s="273"/>
      <c r="XAL130" s="273"/>
      <c r="XAM130" s="273"/>
      <c r="XAN130" s="273"/>
      <c r="XAO130" s="273"/>
      <c r="XAP130" s="273"/>
      <c r="XAQ130" s="273"/>
      <c r="XAR130" s="273"/>
      <c r="XAS130" s="273"/>
      <c r="XAT130" s="273"/>
      <c r="XAU130" s="273"/>
      <c r="XAV130" s="273"/>
      <c r="XAW130" s="273"/>
      <c r="XAX130" s="273"/>
      <c r="XAY130" s="273"/>
      <c r="XAZ130" s="273"/>
      <c r="XBA130" s="273"/>
      <c r="XBB130" s="273"/>
      <c r="XBC130" s="273"/>
      <c r="XBD130" s="273"/>
      <c r="XBE130" s="273"/>
      <c r="XBF130" s="273"/>
      <c r="XBG130" s="273"/>
      <c r="XBH130" s="273"/>
      <c r="XBI130" s="273"/>
      <c r="XBJ130" s="273"/>
      <c r="XBK130" s="273"/>
      <c r="XBL130" s="273"/>
      <c r="XBM130" s="273"/>
      <c r="XBN130" s="273"/>
      <c r="XBO130" s="273"/>
      <c r="XBP130" s="273"/>
      <c r="XBQ130" s="273"/>
      <c r="XBR130" s="273"/>
      <c r="XBS130" s="273"/>
      <c r="XBT130" s="273"/>
      <c r="XBU130" s="273"/>
      <c r="XBV130" s="273"/>
      <c r="XBW130" s="273"/>
      <c r="XBX130" s="273"/>
      <c r="XBY130" s="273"/>
      <c r="XBZ130" s="273"/>
      <c r="XCA130" s="273"/>
      <c r="XCB130" s="273"/>
      <c r="XCC130" s="273"/>
      <c r="XCD130" s="273"/>
      <c r="XCE130" s="273"/>
      <c r="XCF130" s="273"/>
      <c r="XCG130" s="273"/>
      <c r="XCH130" s="273"/>
      <c r="XCI130" s="273"/>
      <c r="XCJ130" s="273"/>
      <c r="XCK130" s="273"/>
      <c r="XCL130" s="273"/>
      <c r="XCM130" s="273"/>
      <c r="XCN130" s="273"/>
      <c r="XCO130" s="273"/>
      <c r="XCP130" s="273"/>
      <c r="XCQ130" s="273"/>
      <c r="XCR130" s="273"/>
      <c r="XCS130" s="273"/>
      <c r="XCT130" s="273"/>
      <c r="XCU130" s="273"/>
      <c r="XCV130" s="273"/>
      <c r="XCW130" s="273"/>
      <c r="XCX130" s="273"/>
      <c r="XCY130" s="273"/>
      <c r="XCZ130" s="273"/>
      <c r="XDA130" s="273"/>
      <c r="XDB130" s="273"/>
      <c r="XDC130" s="273"/>
      <c r="XDD130" s="273"/>
      <c r="XDE130" s="273"/>
      <c r="XDF130" s="273"/>
      <c r="XDG130" s="273"/>
      <c r="XDH130" s="273"/>
      <c r="XDI130" s="273"/>
      <c r="XDJ130" s="273"/>
      <c r="XDK130" s="273"/>
      <c r="XDL130" s="273"/>
      <c r="XDM130" s="273"/>
      <c r="XDN130" s="273"/>
      <c r="XDO130" s="273"/>
      <c r="XDP130" s="273"/>
      <c r="XDQ130" s="273"/>
      <c r="XDR130" s="273"/>
      <c r="XDS130" s="273"/>
      <c r="XDT130" s="273"/>
      <c r="XDU130" s="273"/>
      <c r="XDV130" s="273"/>
      <c r="XDW130" s="273"/>
      <c r="XDX130" s="273"/>
      <c r="XDY130" s="273"/>
      <c r="XDZ130" s="273"/>
      <c r="XEA130" s="273"/>
      <c r="XEB130" s="273"/>
      <c r="XEC130" s="273"/>
      <c r="XED130" s="273"/>
      <c r="XEE130" s="273"/>
      <c r="XEF130" s="273"/>
      <c r="XEG130" s="273"/>
      <c r="XEH130" s="273"/>
      <c r="XEI130" s="273"/>
      <c r="XEJ130" s="273"/>
      <c r="XEK130" s="273"/>
      <c r="XEL130" s="273"/>
      <c r="XEM130" s="273"/>
      <c r="XEN130" s="273"/>
      <c r="XEO130" s="273"/>
      <c r="XEP130" s="273"/>
      <c r="XEQ130" s="273"/>
      <c r="XER130" s="273"/>
      <c r="XES130" s="273"/>
      <c r="XET130" s="273"/>
      <c r="XEU130" s="273"/>
      <c r="XEV130" s="273"/>
      <c r="XEW130" s="273"/>
      <c r="XEX130" s="273"/>
      <c r="XEY130" s="273"/>
      <c r="XEZ130" s="273"/>
      <c r="XFA130" s="273"/>
      <c r="XFB130" s="273"/>
      <c r="XFC130" s="273"/>
    </row>
    <row r="131" spans="1:16383" s="194" customFormat="1" ht="45.75" hidden="1" customHeight="1" x14ac:dyDescent="0.2">
      <c r="A131" s="454" t="s">
        <v>357</v>
      </c>
      <c r="B131" s="452">
        <v>45540</v>
      </c>
      <c r="C131" s="463">
        <v>6</v>
      </c>
      <c r="D131" s="457" t="s">
        <v>668</v>
      </c>
      <c r="E131" s="422" t="s">
        <v>4</v>
      </c>
      <c r="F131" s="428" t="s">
        <v>387</v>
      </c>
      <c r="G131" s="452">
        <v>45566</v>
      </c>
      <c r="H131" s="452">
        <v>45747</v>
      </c>
      <c r="I131" s="480" t="s">
        <v>388</v>
      </c>
      <c r="J131" s="423">
        <v>45747</v>
      </c>
      <c r="K131" s="424" t="s">
        <v>166</v>
      </c>
      <c r="L131" s="425" t="str">
        <f>VLOOKUP(K131,'DEPENDENCIAS-RESPONSABLES'!B:C,2,FALSE)</f>
        <v>Esperanza Peñaranda Pineda (Directora Operativa de Contratación)</v>
      </c>
      <c r="M131" s="450">
        <v>1</v>
      </c>
      <c r="N131" s="450">
        <v>1</v>
      </c>
      <c r="O131" s="465" t="s">
        <v>670</v>
      </c>
      <c r="Q131" s="202" t="str">
        <f t="shared" si="4"/>
        <v>Cerrada</v>
      </c>
      <c r="R131" s="203">
        <f t="shared" si="5"/>
        <v>1</v>
      </c>
      <c r="S131" s="323"/>
      <c r="T131" s="323"/>
      <c r="U131" s="323"/>
      <c r="V131" s="326" t="s">
        <v>166</v>
      </c>
      <c r="W131" s="323"/>
      <c r="X131" s="318"/>
      <c r="Y131" s="323"/>
      <c r="Z131" s="323"/>
      <c r="AA131" s="323"/>
      <c r="AB131" s="323"/>
      <c r="AC131" s="323"/>
      <c r="AD131" s="323"/>
      <c r="AE131" s="323"/>
      <c r="AF131" s="204"/>
      <c r="AG131" s="204"/>
      <c r="AH131" s="198"/>
      <c r="AI131" s="205"/>
    </row>
    <row r="132" spans="1:16383" s="194" customFormat="1" ht="45" hidden="1" customHeight="1" x14ac:dyDescent="0.2">
      <c r="A132" s="454" t="s">
        <v>357</v>
      </c>
      <c r="B132" s="452">
        <v>45540</v>
      </c>
      <c r="C132" s="463">
        <v>6</v>
      </c>
      <c r="D132" s="457" t="s">
        <v>668</v>
      </c>
      <c r="E132" s="422" t="s">
        <v>4</v>
      </c>
      <c r="F132" s="428" t="s">
        <v>400</v>
      </c>
      <c r="G132" s="452">
        <v>45566</v>
      </c>
      <c r="H132" s="452">
        <v>45930</v>
      </c>
      <c r="I132" s="480" t="s">
        <v>388</v>
      </c>
      <c r="J132" s="423">
        <v>45930</v>
      </c>
      <c r="K132" s="424" t="s">
        <v>166</v>
      </c>
      <c r="L132" s="425" t="str">
        <f>VLOOKUP(K132,'DEPENDENCIAS-RESPONSABLES'!B:C,2,FALSE)</f>
        <v>Esperanza Peñaranda Pineda (Directora Operativa de Contratación)</v>
      </c>
      <c r="M132" s="426">
        <v>1</v>
      </c>
      <c r="N132" s="426">
        <v>1</v>
      </c>
      <c r="O132" s="465" t="s">
        <v>671</v>
      </c>
      <c r="Q132" s="202" t="str">
        <f t="shared" si="4"/>
        <v>Cerrada</v>
      </c>
      <c r="R132" s="203">
        <f t="shared" si="5"/>
        <v>1</v>
      </c>
      <c r="S132" s="323"/>
      <c r="T132" s="323"/>
      <c r="U132" s="323"/>
      <c r="V132" s="326"/>
      <c r="W132" s="323"/>
      <c r="X132" s="318"/>
      <c r="Y132" s="323"/>
      <c r="Z132" s="323"/>
      <c r="AA132" s="323"/>
      <c r="AB132" s="323"/>
      <c r="AC132" s="323"/>
      <c r="AD132" s="323"/>
      <c r="AE132" s="323"/>
      <c r="AF132" s="204"/>
      <c r="AG132" s="204"/>
      <c r="AH132" s="279" t="s">
        <v>406</v>
      </c>
      <c r="AI132" s="205"/>
    </row>
    <row r="133" spans="1:16383" s="194" customFormat="1" ht="43.5" hidden="1" customHeight="1" x14ac:dyDescent="0.2">
      <c r="A133" s="454" t="s">
        <v>357</v>
      </c>
      <c r="B133" s="452">
        <v>45540</v>
      </c>
      <c r="C133" s="463">
        <v>7</v>
      </c>
      <c r="D133" s="421" t="s">
        <v>672</v>
      </c>
      <c r="E133" s="422" t="s">
        <v>27</v>
      </c>
      <c r="F133" s="428" t="s">
        <v>389</v>
      </c>
      <c r="G133" s="452">
        <v>45566</v>
      </c>
      <c r="H133" s="452">
        <v>45657</v>
      </c>
      <c r="I133" s="480" t="s">
        <v>390</v>
      </c>
      <c r="J133" s="423">
        <v>45657</v>
      </c>
      <c r="K133" s="424" t="s">
        <v>140</v>
      </c>
      <c r="L133" s="425" t="str">
        <f>VLOOKUP(K133,'DEPENDENCIAS-RESPONSABLES'!B:C,2,FALSE)</f>
        <v>Adriana María Taborda Zapata (Subgerente Administrativo y Financiero - E)</v>
      </c>
      <c r="M133" s="450">
        <v>1</v>
      </c>
      <c r="N133" s="450">
        <v>1</v>
      </c>
      <c r="O133" s="465" t="s">
        <v>673</v>
      </c>
      <c r="Q133" s="202" t="str">
        <f t="shared" si="4"/>
        <v>Cerrada</v>
      </c>
      <c r="R133" s="203">
        <f t="shared" si="5"/>
        <v>1</v>
      </c>
      <c r="S133" s="323"/>
      <c r="T133" s="323"/>
      <c r="U133" s="323" t="s">
        <v>140</v>
      </c>
      <c r="V133" s="326"/>
      <c r="W133" s="323"/>
      <c r="X133" s="318"/>
      <c r="Y133" s="323"/>
      <c r="Z133" s="323"/>
      <c r="AA133" s="323"/>
      <c r="AB133" s="323"/>
      <c r="AC133" s="323"/>
      <c r="AD133" s="323"/>
      <c r="AE133" s="323"/>
      <c r="AF133" s="204"/>
      <c r="AG133" s="204"/>
      <c r="AH133" s="263"/>
      <c r="AI133" s="205"/>
    </row>
    <row r="134" spans="1:16383" s="194" customFormat="1" ht="48" hidden="1" customHeight="1" x14ac:dyDescent="0.2">
      <c r="A134" s="454" t="s">
        <v>357</v>
      </c>
      <c r="B134" s="452">
        <v>45540</v>
      </c>
      <c r="C134" s="463">
        <v>8</v>
      </c>
      <c r="D134" s="457" t="s">
        <v>674</v>
      </c>
      <c r="E134" s="422" t="s">
        <v>22</v>
      </c>
      <c r="F134" s="428" t="s">
        <v>391</v>
      </c>
      <c r="G134" s="452">
        <v>45566</v>
      </c>
      <c r="H134" s="452">
        <v>45657</v>
      </c>
      <c r="I134" s="480" t="s">
        <v>388</v>
      </c>
      <c r="J134" s="423">
        <v>45657</v>
      </c>
      <c r="K134" s="424" t="s">
        <v>166</v>
      </c>
      <c r="L134" s="425" t="str">
        <f>VLOOKUP(K134,'DEPENDENCIAS-RESPONSABLES'!B:C,2,FALSE)</f>
        <v>Esperanza Peñaranda Pineda (Directora Operativa de Contratación)</v>
      </c>
      <c r="M134" s="450">
        <v>1</v>
      </c>
      <c r="N134" s="450">
        <v>1</v>
      </c>
      <c r="O134" s="465" t="s">
        <v>675</v>
      </c>
      <c r="Q134" s="202" t="str">
        <f t="shared" si="4"/>
        <v>Cerrada</v>
      </c>
      <c r="R134" s="203">
        <f t="shared" si="5"/>
        <v>1</v>
      </c>
      <c r="S134" s="323"/>
      <c r="T134" s="323"/>
      <c r="U134" s="323"/>
      <c r="V134" s="326" t="s">
        <v>166</v>
      </c>
      <c r="W134" s="323"/>
      <c r="X134" s="318"/>
      <c r="Y134" s="323"/>
      <c r="Z134" s="323"/>
      <c r="AA134" s="323"/>
      <c r="AB134" s="323"/>
      <c r="AC134" s="323"/>
      <c r="AD134" s="323"/>
      <c r="AE134" s="323"/>
      <c r="AF134" s="204"/>
      <c r="AG134" s="204"/>
      <c r="AH134" s="263"/>
      <c r="AI134" s="205"/>
    </row>
    <row r="135" spans="1:16383" s="194" customFormat="1" ht="40.5" hidden="1" customHeight="1" x14ac:dyDescent="0.2">
      <c r="A135" s="454" t="s">
        <v>357</v>
      </c>
      <c r="B135" s="452">
        <v>45540</v>
      </c>
      <c r="C135" s="463">
        <v>8</v>
      </c>
      <c r="D135" s="457" t="s">
        <v>674</v>
      </c>
      <c r="E135" s="422" t="s">
        <v>22</v>
      </c>
      <c r="F135" s="428" t="s">
        <v>397</v>
      </c>
      <c r="G135" s="452">
        <v>45566</v>
      </c>
      <c r="H135" s="452">
        <v>45657</v>
      </c>
      <c r="I135" s="480" t="s">
        <v>392</v>
      </c>
      <c r="J135" s="423">
        <v>45657</v>
      </c>
      <c r="K135" s="424" t="s">
        <v>175</v>
      </c>
      <c r="L135" s="425" t="str">
        <f>VLOOKUP(K135,'DEPENDENCIAS-RESPONSABLES'!B:C,2,FALSE)</f>
        <v>Henry Darío Muñoz Montoya (Jefe Oficina de Control Interno y Evaluación)</v>
      </c>
      <c r="M135" s="450">
        <v>1</v>
      </c>
      <c r="N135" s="450">
        <v>1</v>
      </c>
      <c r="O135" s="465" t="s">
        <v>676</v>
      </c>
      <c r="Q135" s="202" t="str">
        <f t="shared" si="4"/>
        <v>Cerrada</v>
      </c>
      <c r="R135" s="203">
        <f t="shared" si="5"/>
        <v>1</v>
      </c>
      <c r="S135" s="323"/>
      <c r="T135" s="323"/>
      <c r="U135" s="323"/>
      <c r="V135" s="326"/>
      <c r="W135" s="323"/>
      <c r="X135" s="318"/>
      <c r="Y135" s="323"/>
      <c r="Z135" s="323"/>
      <c r="AA135" s="323"/>
      <c r="AB135" s="323"/>
      <c r="AC135" s="323" t="s">
        <v>175</v>
      </c>
      <c r="AD135" s="323"/>
      <c r="AE135" s="323"/>
      <c r="AF135" s="204"/>
      <c r="AG135" s="204"/>
      <c r="AH135" s="263"/>
      <c r="AI135" s="205"/>
    </row>
    <row r="136" spans="1:16383" s="194" customFormat="1" ht="49.5" hidden="1" customHeight="1" x14ac:dyDescent="0.2">
      <c r="A136" s="454" t="s">
        <v>357</v>
      </c>
      <c r="B136" s="452">
        <v>45540</v>
      </c>
      <c r="C136" s="463">
        <v>9</v>
      </c>
      <c r="D136" s="421" t="s">
        <v>677</v>
      </c>
      <c r="E136" s="422" t="s">
        <v>4</v>
      </c>
      <c r="F136" s="428" t="s">
        <v>370</v>
      </c>
      <c r="G136" s="452">
        <v>45566</v>
      </c>
      <c r="H136" s="452">
        <v>45657</v>
      </c>
      <c r="I136" s="480" t="s">
        <v>371</v>
      </c>
      <c r="J136" s="423">
        <v>45657</v>
      </c>
      <c r="K136" s="422" t="s">
        <v>175</v>
      </c>
      <c r="L136" s="425" t="str">
        <f>VLOOKUP(K136,'DEPENDENCIAS-RESPONSABLES'!B:C,2,FALSE)</f>
        <v>Henry Darío Muñoz Montoya (Jefe Oficina de Control Interno y Evaluación)</v>
      </c>
      <c r="M136" s="450">
        <v>1</v>
      </c>
      <c r="N136" s="450">
        <v>1</v>
      </c>
      <c r="O136" s="465" t="s">
        <v>678</v>
      </c>
      <c r="Q136" s="202" t="str">
        <f t="shared" ref="Q136:Q199" si="12">IF(OR(F136="",M136="",M136=""),"-",IF(AND(M136=100%,N136=100%),"Cerrada","Abierta"))</f>
        <v>Cerrada</v>
      </c>
      <c r="R136" s="203">
        <f t="shared" ref="R136:R199" si="13">IF(F136="",0,1)</f>
        <v>1</v>
      </c>
      <c r="S136" s="323"/>
      <c r="T136" s="323"/>
      <c r="U136" s="323"/>
      <c r="V136" s="326"/>
      <c r="W136" s="323"/>
      <c r="X136" s="318"/>
      <c r="Y136" s="323"/>
      <c r="Z136" s="323"/>
      <c r="AA136" s="323"/>
      <c r="AB136" s="323"/>
      <c r="AC136" s="323" t="s">
        <v>175</v>
      </c>
      <c r="AD136" s="323"/>
      <c r="AE136" s="323"/>
      <c r="AF136" s="204"/>
      <c r="AG136" s="204"/>
      <c r="AH136" s="263"/>
      <c r="AI136" s="205"/>
    </row>
    <row r="137" spans="1:16383" s="194" customFormat="1" ht="45.75" hidden="1" customHeight="1" x14ac:dyDescent="0.2">
      <c r="A137" s="454" t="s">
        <v>357</v>
      </c>
      <c r="B137" s="452">
        <v>45540</v>
      </c>
      <c r="C137" s="463">
        <v>9</v>
      </c>
      <c r="D137" s="421" t="s">
        <v>677</v>
      </c>
      <c r="E137" s="422" t="s">
        <v>4</v>
      </c>
      <c r="F137" s="428" t="s">
        <v>375</v>
      </c>
      <c r="G137" s="452">
        <v>45566</v>
      </c>
      <c r="H137" s="452">
        <v>45657</v>
      </c>
      <c r="I137" s="480" t="s">
        <v>371</v>
      </c>
      <c r="J137" s="423">
        <v>45930</v>
      </c>
      <c r="K137" s="422" t="s">
        <v>175</v>
      </c>
      <c r="L137" s="425" t="str">
        <f>VLOOKUP(K137,'DEPENDENCIAS-RESPONSABLES'!B:C,2,FALSE)</f>
        <v>Henry Darío Muñoz Montoya (Jefe Oficina de Control Interno y Evaluación)</v>
      </c>
      <c r="M137" s="450">
        <v>1</v>
      </c>
      <c r="N137" s="450">
        <v>1</v>
      </c>
      <c r="O137" s="465" t="s">
        <v>679</v>
      </c>
      <c r="Q137" s="202" t="str">
        <f t="shared" si="12"/>
        <v>Cerrada</v>
      </c>
      <c r="R137" s="203">
        <f t="shared" si="13"/>
        <v>1</v>
      </c>
      <c r="S137" s="323"/>
      <c r="T137" s="323"/>
      <c r="U137" s="323"/>
      <c r="V137" s="326"/>
      <c r="W137" s="323"/>
      <c r="X137" s="318"/>
      <c r="Y137" s="323"/>
      <c r="Z137" s="323"/>
      <c r="AA137" s="323"/>
      <c r="AB137" s="323"/>
      <c r="AC137" s="323" t="s">
        <v>175</v>
      </c>
      <c r="AD137" s="323"/>
      <c r="AE137" s="323"/>
      <c r="AF137" s="204"/>
      <c r="AG137" s="204"/>
      <c r="AI137" s="205"/>
    </row>
    <row r="138" spans="1:16383" s="194" customFormat="1" ht="60" hidden="1" customHeight="1" x14ac:dyDescent="0.2">
      <c r="A138" s="454" t="s">
        <v>357</v>
      </c>
      <c r="B138" s="452">
        <v>45540</v>
      </c>
      <c r="C138" s="463">
        <v>9</v>
      </c>
      <c r="D138" s="421" t="s">
        <v>677</v>
      </c>
      <c r="E138" s="422" t="s">
        <v>4</v>
      </c>
      <c r="F138" s="428" t="s">
        <v>372</v>
      </c>
      <c r="G138" s="452">
        <v>45566</v>
      </c>
      <c r="H138" s="452">
        <v>45930</v>
      </c>
      <c r="I138" s="480" t="s">
        <v>371</v>
      </c>
      <c r="J138" s="423">
        <v>45930</v>
      </c>
      <c r="K138" s="422" t="s">
        <v>175</v>
      </c>
      <c r="L138" s="425" t="str">
        <f>VLOOKUP(K138,'DEPENDENCIAS-RESPONSABLES'!B:C,2,FALSE)</f>
        <v>Henry Darío Muñoz Montoya (Jefe Oficina de Control Interno y Evaluación)</v>
      </c>
      <c r="M138" s="450">
        <v>1</v>
      </c>
      <c r="N138" s="450">
        <v>1</v>
      </c>
      <c r="O138" s="465" t="s">
        <v>680</v>
      </c>
      <c r="Q138" s="202" t="str">
        <f t="shared" si="12"/>
        <v>Cerrada</v>
      </c>
      <c r="R138" s="203">
        <f t="shared" si="13"/>
        <v>1</v>
      </c>
      <c r="S138" s="323"/>
      <c r="T138" s="323"/>
      <c r="U138" s="323"/>
      <c r="V138" s="326"/>
      <c r="W138" s="323"/>
      <c r="X138" s="318"/>
      <c r="Y138" s="323"/>
      <c r="Z138" s="323"/>
      <c r="AA138" s="323"/>
      <c r="AB138" s="323"/>
      <c r="AC138" s="323" t="s">
        <v>175</v>
      </c>
      <c r="AD138" s="323"/>
      <c r="AE138" s="323"/>
      <c r="AF138" s="204"/>
      <c r="AG138" s="204"/>
      <c r="AH138" s="263"/>
      <c r="AI138" s="205"/>
    </row>
    <row r="139" spans="1:16383" s="194" customFormat="1" ht="67.5" hidden="1" customHeight="1" x14ac:dyDescent="0.2">
      <c r="A139" s="454" t="s">
        <v>357</v>
      </c>
      <c r="B139" s="452">
        <v>45540</v>
      </c>
      <c r="C139" s="463">
        <v>10</v>
      </c>
      <c r="D139" s="421" t="s">
        <v>681</v>
      </c>
      <c r="E139" s="422" t="s">
        <v>4</v>
      </c>
      <c r="F139" s="428" t="s">
        <v>379</v>
      </c>
      <c r="G139" s="452">
        <v>45558</v>
      </c>
      <c r="H139" s="452">
        <v>45569</v>
      </c>
      <c r="I139" s="480" t="s">
        <v>369</v>
      </c>
      <c r="J139" s="423">
        <v>45709</v>
      </c>
      <c r="K139" s="422" t="s">
        <v>374</v>
      </c>
      <c r="L139" s="425" t="str">
        <f>IF(K139="","",VLOOKUP(K139,'DEPENDENCIAS-RESPONSABLES'!B:C,2,FALSE))</f>
        <v>Henry Darío Muñoz Montoya (Jefe Oficina de Control Interno y Evaluación), Adriana María Velásquez Arango (Jefe Oficina Jurídica), Juan David Arteaga Flórez (Gerente)</v>
      </c>
      <c r="M139" s="450">
        <v>1</v>
      </c>
      <c r="N139" s="450">
        <v>1</v>
      </c>
      <c r="O139" s="465" t="s">
        <v>682</v>
      </c>
      <c r="Q139" s="202" t="str">
        <f t="shared" si="12"/>
        <v>Cerrada</v>
      </c>
      <c r="R139" s="203">
        <f t="shared" si="13"/>
        <v>1</v>
      </c>
      <c r="S139" s="323" t="s">
        <v>169</v>
      </c>
      <c r="T139" s="323"/>
      <c r="U139" s="323"/>
      <c r="V139" s="326"/>
      <c r="W139" s="323"/>
      <c r="X139" s="318"/>
      <c r="Y139" s="323"/>
      <c r="Z139" s="323"/>
      <c r="AA139" s="323"/>
      <c r="AB139" s="323" t="s">
        <v>172</v>
      </c>
      <c r="AC139" s="323" t="s">
        <v>175</v>
      </c>
      <c r="AD139" s="323"/>
      <c r="AE139" s="323"/>
      <c r="AF139" s="204"/>
      <c r="AG139" s="204"/>
      <c r="AH139" s="263"/>
      <c r="AI139" s="205"/>
    </row>
    <row r="140" spans="1:16383" s="194" customFormat="1" ht="42" hidden="1" customHeight="1" x14ac:dyDescent="0.2">
      <c r="A140" s="454" t="s">
        <v>357</v>
      </c>
      <c r="B140" s="452">
        <v>45540</v>
      </c>
      <c r="C140" s="463">
        <v>10</v>
      </c>
      <c r="D140" s="421" t="s">
        <v>681</v>
      </c>
      <c r="E140" s="422" t="s">
        <v>4</v>
      </c>
      <c r="F140" s="428" t="s">
        <v>378</v>
      </c>
      <c r="G140" s="452">
        <v>45566</v>
      </c>
      <c r="H140" s="452">
        <v>45596</v>
      </c>
      <c r="I140" s="480" t="s">
        <v>369</v>
      </c>
      <c r="J140" s="423">
        <v>45709</v>
      </c>
      <c r="K140" s="422" t="s">
        <v>175</v>
      </c>
      <c r="L140" s="425" t="str">
        <f>IF(K140="","",VLOOKUP(K140,'DEPENDENCIAS-RESPONSABLES'!B:C,2,FALSE))</f>
        <v>Henry Darío Muñoz Montoya (Jefe Oficina de Control Interno y Evaluación)</v>
      </c>
      <c r="M140" s="450">
        <v>1</v>
      </c>
      <c r="N140" s="450">
        <v>1</v>
      </c>
      <c r="O140" s="485" t="s">
        <v>683</v>
      </c>
      <c r="Q140" s="202" t="str">
        <f t="shared" si="12"/>
        <v>Cerrada</v>
      </c>
      <c r="R140" s="203">
        <f t="shared" si="13"/>
        <v>1</v>
      </c>
      <c r="S140" s="323"/>
      <c r="T140" s="323"/>
      <c r="U140" s="323"/>
      <c r="V140" s="326"/>
      <c r="W140" s="323"/>
      <c r="X140" s="318"/>
      <c r="Y140" s="323"/>
      <c r="Z140" s="323"/>
      <c r="AA140" s="323"/>
      <c r="AB140" s="323"/>
      <c r="AC140" s="323" t="s">
        <v>175</v>
      </c>
      <c r="AD140" s="323"/>
      <c r="AE140" s="323"/>
      <c r="AF140" s="204"/>
      <c r="AG140" s="204"/>
      <c r="AH140" s="263"/>
      <c r="AI140" s="205"/>
    </row>
    <row r="141" spans="1:16383" s="194" customFormat="1" ht="48.75" hidden="1" customHeight="1" x14ac:dyDescent="0.2">
      <c r="A141" s="454" t="s">
        <v>357</v>
      </c>
      <c r="B141" s="452">
        <v>45540</v>
      </c>
      <c r="C141" s="463">
        <v>10</v>
      </c>
      <c r="D141" s="421" t="s">
        <v>681</v>
      </c>
      <c r="E141" s="422" t="s">
        <v>4</v>
      </c>
      <c r="F141" s="428" t="s">
        <v>376</v>
      </c>
      <c r="G141" s="452">
        <v>45597</v>
      </c>
      <c r="H141" s="452">
        <v>45657</v>
      </c>
      <c r="I141" s="480" t="s">
        <v>369</v>
      </c>
      <c r="J141" s="423">
        <v>45709</v>
      </c>
      <c r="K141" s="422" t="s">
        <v>175</v>
      </c>
      <c r="L141" s="425" t="str">
        <f>IF(K141="","",VLOOKUP(K141,'DEPENDENCIAS-RESPONSABLES'!B:C,2,FALSE))</f>
        <v>Henry Darío Muñoz Montoya (Jefe Oficina de Control Interno y Evaluación)</v>
      </c>
      <c r="M141" s="450">
        <v>1</v>
      </c>
      <c r="N141" s="450">
        <v>1</v>
      </c>
      <c r="O141" s="465" t="s">
        <v>684</v>
      </c>
      <c r="Q141" s="202" t="str">
        <f t="shared" si="12"/>
        <v>Cerrada</v>
      </c>
      <c r="R141" s="203">
        <f t="shared" si="13"/>
        <v>1</v>
      </c>
      <c r="S141" s="323"/>
      <c r="T141" s="323"/>
      <c r="U141" s="323"/>
      <c r="V141" s="326"/>
      <c r="W141" s="323"/>
      <c r="X141" s="318"/>
      <c r="Y141" s="323"/>
      <c r="Z141" s="323"/>
      <c r="AA141" s="323"/>
      <c r="AB141" s="323"/>
      <c r="AC141" s="323" t="s">
        <v>175</v>
      </c>
      <c r="AD141" s="323"/>
      <c r="AE141" s="323"/>
      <c r="AF141" s="204"/>
      <c r="AG141" s="204"/>
      <c r="AH141" s="263"/>
      <c r="AI141" s="205"/>
    </row>
    <row r="142" spans="1:16383" s="194" customFormat="1" ht="43.5" hidden="1" customHeight="1" x14ac:dyDescent="0.2">
      <c r="A142" s="454" t="s">
        <v>357</v>
      </c>
      <c r="B142" s="452">
        <v>45540</v>
      </c>
      <c r="C142" s="463">
        <v>10</v>
      </c>
      <c r="D142" s="421" t="s">
        <v>681</v>
      </c>
      <c r="E142" s="422" t="s">
        <v>4</v>
      </c>
      <c r="F142" s="428" t="s">
        <v>377</v>
      </c>
      <c r="G142" s="452">
        <v>45703</v>
      </c>
      <c r="H142" s="452">
        <v>45716</v>
      </c>
      <c r="I142" s="480" t="s">
        <v>369</v>
      </c>
      <c r="J142" s="423">
        <v>45716</v>
      </c>
      <c r="K142" s="422" t="s">
        <v>175</v>
      </c>
      <c r="L142" s="425" t="str">
        <f>IF(K142="","",VLOOKUP(K142,'DEPENDENCIAS-RESPONSABLES'!B:C,2,FALSE))</f>
        <v>Henry Darío Muñoz Montoya (Jefe Oficina de Control Interno y Evaluación)</v>
      </c>
      <c r="M142" s="450">
        <v>1</v>
      </c>
      <c r="N142" s="450">
        <v>1</v>
      </c>
      <c r="O142" s="486" t="s">
        <v>685</v>
      </c>
      <c r="Q142" s="202" t="str">
        <f t="shared" si="12"/>
        <v>Cerrada</v>
      </c>
      <c r="R142" s="203">
        <f t="shared" si="13"/>
        <v>1</v>
      </c>
      <c r="S142" s="323"/>
      <c r="T142" s="323"/>
      <c r="U142" s="323"/>
      <c r="V142" s="326"/>
      <c r="W142" s="323"/>
      <c r="X142" s="318"/>
      <c r="Y142" s="323"/>
      <c r="Z142" s="323"/>
      <c r="AA142" s="323"/>
      <c r="AB142" s="323"/>
      <c r="AC142" s="323" t="s">
        <v>175</v>
      </c>
      <c r="AD142" s="323"/>
      <c r="AE142" s="323"/>
      <c r="AF142" s="204"/>
      <c r="AG142" s="204"/>
      <c r="AH142" s="263"/>
      <c r="AI142" s="205"/>
    </row>
    <row r="143" spans="1:16383" s="194" customFormat="1" ht="200.1" customHeight="1" x14ac:dyDescent="0.2">
      <c r="A143" s="451" t="s">
        <v>396</v>
      </c>
      <c r="B143" s="452">
        <v>45597</v>
      </c>
      <c r="C143" s="453">
        <v>1</v>
      </c>
      <c r="D143" s="421" t="s">
        <v>686</v>
      </c>
      <c r="E143" s="422" t="s">
        <v>4</v>
      </c>
      <c r="F143" s="413" t="s">
        <v>697</v>
      </c>
      <c r="G143" s="423">
        <v>45938</v>
      </c>
      <c r="H143" s="423">
        <v>46022</v>
      </c>
      <c r="I143" s="413" t="s">
        <v>542</v>
      </c>
      <c r="J143" s="423">
        <f t="shared" ref="J143:J145" si="14">+H143</f>
        <v>46022</v>
      </c>
      <c r="K143" s="422" t="s">
        <v>446</v>
      </c>
      <c r="L143" s="425" t="str">
        <f>IF(K143="","",VLOOKUP(K143,'DEPENDENCIAS-RESPONSABLES'!B:C,2,FALSE))</f>
        <v>Adriana María Taborda Zapata (Subgerente Administrativo y Financiero - E), Juan Felipe Parra Peña (Líder de Programa Contabilidad), Anderson Ospina Sierra (Director Operativo Sistemas de Información)</v>
      </c>
      <c r="M143" s="450">
        <v>0.99</v>
      </c>
      <c r="N143" s="450">
        <v>0.99</v>
      </c>
      <c r="O143" s="414" t="s">
        <v>736</v>
      </c>
      <c r="Q143" s="202" t="str">
        <f t="shared" si="12"/>
        <v>Abierta</v>
      </c>
      <c r="R143" s="203">
        <f t="shared" si="13"/>
        <v>1</v>
      </c>
      <c r="S143" s="323"/>
      <c r="T143" s="323"/>
      <c r="U143" s="323" t="s">
        <v>140</v>
      </c>
      <c r="V143" s="326"/>
      <c r="W143" s="323"/>
      <c r="X143" s="318" t="s">
        <v>83</v>
      </c>
      <c r="Y143" s="323"/>
      <c r="Z143" s="323"/>
      <c r="AA143" s="323"/>
      <c r="AB143" s="323"/>
      <c r="AC143" s="323"/>
      <c r="AD143" s="323"/>
      <c r="AE143" s="323"/>
      <c r="AF143" s="204"/>
      <c r="AG143" s="204"/>
      <c r="AH143" s="263"/>
      <c r="AI143" s="205"/>
    </row>
    <row r="144" spans="1:16383" s="194" customFormat="1" ht="200.1" customHeight="1" x14ac:dyDescent="0.2">
      <c r="A144" s="451" t="s">
        <v>396</v>
      </c>
      <c r="B144" s="452">
        <v>45597</v>
      </c>
      <c r="C144" s="453">
        <v>1</v>
      </c>
      <c r="D144" s="421" t="s">
        <v>686</v>
      </c>
      <c r="E144" s="422" t="s">
        <v>4</v>
      </c>
      <c r="F144" s="414" t="s">
        <v>698</v>
      </c>
      <c r="G144" s="423">
        <v>45938</v>
      </c>
      <c r="H144" s="423">
        <v>46048</v>
      </c>
      <c r="I144" s="413" t="s">
        <v>542</v>
      </c>
      <c r="J144" s="423">
        <f t="shared" si="14"/>
        <v>46048</v>
      </c>
      <c r="K144" s="422" t="s">
        <v>446</v>
      </c>
      <c r="L144" s="425" t="str">
        <f>IF(K144="","",VLOOKUP(K144,'DEPENDENCIAS-RESPONSABLES'!B:C,2,FALSE))</f>
        <v>Adriana María Taborda Zapata (Subgerente Administrativo y Financiero - E), Juan Felipe Parra Peña (Líder de Programa Contabilidad), Anderson Ospina Sierra (Director Operativo Sistemas de Información)</v>
      </c>
      <c r="M144" s="450">
        <v>0.99</v>
      </c>
      <c r="N144" s="450">
        <v>0.99</v>
      </c>
      <c r="O144" s="414" t="s">
        <v>737</v>
      </c>
      <c r="Q144" s="202" t="str">
        <f t="shared" si="12"/>
        <v>Abierta</v>
      </c>
      <c r="R144" s="203">
        <f t="shared" si="13"/>
        <v>1</v>
      </c>
      <c r="S144" s="323"/>
      <c r="T144" s="323"/>
      <c r="U144" s="323" t="s">
        <v>140</v>
      </c>
      <c r="V144" s="326"/>
      <c r="W144" s="323"/>
      <c r="X144" s="318" t="s">
        <v>83</v>
      </c>
      <c r="Y144" s="323"/>
      <c r="Z144" s="323"/>
      <c r="AA144" s="323"/>
      <c r="AB144" s="323"/>
      <c r="AC144" s="323"/>
      <c r="AD144" s="323"/>
      <c r="AE144" s="323"/>
      <c r="AF144" s="204"/>
      <c r="AG144" s="204"/>
      <c r="AH144" s="263"/>
      <c r="AI144" s="205"/>
    </row>
    <row r="145" spans="1:35" s="194" customFormat="1" ht="200.1" customHeight="1" x14ac:dyDescent="0.2">
      <c r="A145" s="451" t="s">
        <v>396</v>
      </c>
      <c r="B145" s="452">
        <v>45597</v>
      </c>
      <c r="C145" s="453">
        <v>1</v>
      </c>
      <c r="D145" s="421" t="s">
        <v>686</v>
      </c>
      <c r="E145" s="422" t="s">
        <v>4</v>
      </c>
      <c r="F145" s="414" t="s">
        <v>568</v>
      </c>
      <c r="G145" s="423">
        <v>45938</v>
      </c>
      <c r="H145" s="423">
        <v>46048</v>
      </c>
      <c r="I145" s="413" t="s">
        <v>542</v>
      </c>
      <c r="J145" s="423">
        <f t="shared" si="14"/>
        <v>46048</v>
      </c>
      <c r="K145" s="422" t="s">
        <v>444</v>
      </c>
      <c r="L145" s="425" t="str">
        <f>IF(K145="","",VLOOKUP(K145,'DEPENDENCIAS-RESPONSABLES'!B:C,2,FALSE))</f>
        <v>Adriana María Taborda Zapata (Subgerente Administrativo y Financiero - E), Juan Felipe Parra Peña (Líder de Programa Contabilidad), Adriana María Taborda Zapata (Directora Administrativa)</v>
      </c>
      <c r="M145" s="450">
        <v>0.99</v>
      </c>
      <c r="N145" s="450">
        <v>0.99</v>
      </c>
      <c r="O145" s="414" t="s">
        <v>738</v>
      </c>
      <c r="Q145" s="202" t="str">
        <f t="shared" si="12"/>
        <v>Abierta</v>
      </c>
      <c r="R145" s="203">
        <f t="shared" si="13"/>
        <v>1</v>
      </c>
      <c r="S145" s="323"/>
      <c r="T145" s="323"/>
      <c r="U145" s="323" t="s">
        <v>140</v>
      </c>
      <c r="V145" s="326"/>
      <c r="W145" s="323" t="s">
        <v>60</v>
      </c>
      <c r="X145" s="318"/>
      <c r="Y145" s="323"/>
      <c r="Z145" s="323"/>
      <c r="AA145" s="323"/>
      <c r="AB145" s="323"/>
      <c r="AC145" s="323"/>
      <c r="AD145" s="323"/>
      <c r="AE145" s="323"/>
      <c r="AF145" s="204"/>
      <c r="AG145" s="204"/>
      <c r="AH145" s="263"/>
      <c r="AI145" s="205"/>
    </row>
    <row r="146" spans="1:35" s="194" customFormat="1" ht="200.1" customHeight="1" x14ac:dyDescent="0.2">
      <c r="A146" s="451" t="s">
        <v>448</v>
      </c>
      <c r="B146" s="452">
        <v>45924</v>
      </c>
      <c r="C146" s="463">
        <v>1</v>
      </c>
      <c r="D146" s="415" t="s">
        <v>687</v>
      </c>
      <c r="E146" s="422" t="s">
        <v>4</v>
      </c>
      <c r="F146" s="414" t="s">
        <v>555</v>
      </c>
      <c r="G146" s="423">
        <v>45938</v>
      </c>
      <c r="H146" s="423">
        <v>46303</v>
      </c>
      <c r="I146" s="453" t="s">
        <v>546</v>
      </c>
      <c r="J146" s="423">
        <f t="shared" ref="J146:J148" si="15">+H146</f>
        <v>46303</v>
      </c>
      <c r="K146" s="422" t="s">
        <v>203</v>
      </c>
      <c r="L146" s="425" t="str">
        <f>IF(K146="","",VLOOKUP(K146,'DEPENDENCIAS-RESPONSABLES'!B:C,2,FALSE))</f>
        <v>Adriana María Taborda Zapata (Subgerente Administrativo y Financiero - E), Juan Felipe Parra Peña (Líder de Programa Contabilidad)</v>
      </c>
      <c r="M146" s="426">
        <v>0.99</v>
      </c>
      <c r="N146" s="426">
        <v>0.99</v>
      </c>
      <c r="O146" s="414" t="s">
        <v>739</v>
      </c>
      <c r="Q146" s="202" t="str">
        <f t="shared" si="12"/>
        <v>Abierta</v>
      </c>
      <c r="R146" s="203">
        <f t="shared" si="13"/>
        <v>1</v>
      </c>
      <c r="S146" s="323"/>
      <c r="T146" s="323"/>
      <c r="U146" s="323"/>
      <c r="V146" s="326"/>
      <c r="W146" s="323"/>
      <c r="X146" s="318"/>
      <c r="Y146" s="323"/>
      <c r="Z146" s="323"/>
      <c r="AA146" s="323"/>
      <c r="AB146" s="323"/>
      <c r="AC146" s="323"/>
      <c r="AD146" s="323"/>
      <c r="AE146" s="323"/>
      <c r="AF146" s="204"/>
      <c r="AG146" s="204"/>
      <c r="AH146" s="263"/>
      <c r="AI146" s="205"/>
    </row>
    <row r="147" spans="1:35" s="194" customFormat="1" ht="200.1" customHeight="1" x14ac:dyDescent="0.2">
      <c r="A147" s="451" t="s">
        <v>448</v>
      </c>
      <c r="B147" s="452">
        <v>45924</v>
      </c>
      <c r="C147" s="463">
        <v>1</v>
      </c>
      <c r="D147" s="415" t="s">
        <v>687</v>
      </c>
      <c r="E147" s="422" t="s">
        <v>4</v>
      </c>
      <c r="F147" s="415" t="s">
        <v>559</v>
      </c>
      <c r="G147" s="423">
        <v>45938</v>
      </c>
      <c r="H147" s="423">
        <v>46303</v>
      </c>
      <c r="I147" s="453" t="s">
        <v>546</v>
      </c>
      <c r="J147" s="423">
        <f t="shared" si="15"/>
        <v>46303</v>
      </c>
      <c r="K147" s="422" t="s">
        <v>203</v>
      </c>
      <c r="L147" s="425" t="str">
        <f>IF(K147="","",VLOOKUP(K147,'DEPENDENCIAS-RESPONSABLES'!B:C,2,FALSE))</f>
        <v>Adriana María Taborda Zapata (Subgerente Administrativo y Financiero - E), Juan Felipe Parra Peña (Líder de Programa Contabilidad)</v>
      </c>
      <c r="M147" s="426">
        <v>0.99</v>
      </c>
      <c r="N147" s="426">
        <v>0.99</v>
      </c>
      <c r="O147" s="414" t="s">
        <v>740</v>
      </c>
      <c r="Q147" s="202" t="str">
        <f t="shared" si="12"/>
        <v>Abierta</v>
      </c>
      <c r="R147" s="203">
        <f t="shared" si="13"/>
        <v>1</v>
      </c>
      <c r="S147" s="323"/>
      <c r="T147" s="323"/>
      <c r="U147" s="323"/>
      <c r="V147" s="326"/>
      <c r="W147" s="323"/>
      <c r="X147" s="318"/>
      <c r="Y147" s="323"/>
      <c r="Z147" s="323"/>
      <c r="AA147" s="323"/>
      <c r="AB147" s="323"/>
      <c r="AC147" s="323"/>
      <c r="AD147" s="323"/>
      <c r="AE147" s="323"/>
      <c r="AF147" s="204"/>
      <c r="AG147" s="204"/>
      <c r="AH147" s="263"/>
      <c r="AI147" s="205"/>
    </row>
    <row r="148" spans="1:35" s="194" customFormat="1" ht="200.1" customHeight="1" x14ac:dyDescent="0.2">
      <c r="A148" s="451" t="s">
        <v>448</v>
      </c>
      <c r="B148" s="452">
        <v>45924</v>
      </c>
      <c r="C148" s="463">
        <v>1</v>
      </c>
      <c r="D148" s="415" t="s">
        <v>687</v>
      </c>
      <c r="E148" s="422" t="s">
        <v>4</v>
      </c>
      <c r="F148" s="414" t="s">
        <v>568</v>
      </c>
      <c r="G148" s="423">
        <v>45938</v>
      </c>
      <c r="H148" s="423">
        <v>46303</v>
      </c>
      <c r="I148" s="453" t="s">
        <v>546</v>
      </c>
      <c r="J148" s="423">
        <f t="shared" si="15"/>
        <v>46303</v>
      </c>
      <c r="K148" s="422" t="s">
        <v>203</v>
      </c>
      <c r="L148" s="425" t="str">
        <f>IF(K148="","",VLOOKUP(K148,'DEPENDENCIAS-RESPONSABLES'!B:C,2,FALSE))</f>
        <v>Adriana María Taborda Zapata (Subgerente Administrativo y Financiero - E), Juan Felipe Parra Peña (Líder de Programa Contabilidad)</v>
      </c>
      <c r="M148" s="426">
        <v>0.99</v>
      </c>
      <c r="N148" s="426">
        <v>0.99</v>
      </c>
      <c r="O148" s="414" t="s">
        <v>741</v>
      </c>
      <c r="Q148" s="202" t="str">
        <f t="shared" si="12"/>
        <v>Abierta</v>
      </c>
      <c r="R148" s="203">
        <f t="shared" si="13"/>
        <v>1</v>
      </c>
      <c r="S148" s="323"/>
      <c r="T148" s="323"/>
      <c r="U148" s="323"/>
      <c r="V148" s="326"/>
      <c r="W148" s="323"/>
      <c r="X148" s="318"/>
      <c r="Y148" s="323"/>
      <c r="Z148" s="323"/>
      <c r="AA148" s="323"/>
      <c r="AB148" s="323"/>
      <c r="AC148" s="323"/>
      <c r="AD148" s="323"/>
      <c r="AE148" s="323"/>
      <c r="AF148" s="204"/>
      <c r="AG148" s="204"/>
      <c r="AH148" s="263"/>
      <c r="AI148" s="205"/>
    </row>
    <row r="149" spans="1:35" s="194" customFormat="1" ht="200.1" customHeight="1" x14ac:dyDescent="0.2">
      <c r="A149" s="454" t="s">
        <v>448</v>
      </c>
      <c r="B149" s="452">
        <v>45924</v>
      </c>
      <c r="C149" s="463">
        <v>2</v>
      </c>
      <c r="D149" s="415" t="s">
        <v>688</v>
      </c>
      <c r="E149" s="422" t="s">
        <v>4</v>
      </c>
      <c r="F149" s="466" t="s">
        <v>560</v>
      </c>
      <c r="G149" s="483">
        <v>45938</v>
      </c>
      <c r="H149" s="483">
        <v>46021</v>
      </c>
      <c r="I149" s="481" t="s">
        <v>538</v>
      </c>
      <c r="J149" s="423">
        <f>+H149</f>
        <v>46021</v>
      </c>
      <c r="K149" s="422" t="s">
        <v>166</v>
      </c>
      <c r="L149" s="425" t="str">
        <f>IF(K149="","",VLOOKUP(K149,'DEPENDENCIAS-RESPONSABLES'!B:C,2,FALSE))</f>
        <v>Esperanza Peñaranda Pineda (Directora Operativa de Contratación)</v>
      </c>
      <c r="M149" s="426">
        <v>0.99</v>
      </c>
      <c r="N149" s="426">
        <v>0.99</v>
      </c>
      <c r="O149" s="414" t="s">
        <v>742</v>
      </c>
      <c r="Q149" s="202" t="str">
        <f t="shared" si="12"/>
        <v>Abierta</v>
      </c>
      <c r="R149" s="203">
        <f t="shared" si="13"/>
        <v>1</v>
      </c>
      <c r="S149" s="323"/>
      <c r="T149" s="323"/>
      <c r="U149" s="323"/>
      <c r="V149" s="326"/>
      <c r="W149" s="323"/>
      <c r="X149" s="318"/>
      <c r="Y149" s="323"/>
      <c r="Z149" s="323"/>
      <c r="AA149" s="323"/>
      <c r="AB149" s="323"/>
      <c r="AC149" s="323"/>
      <c r="AD149" s="323"/>
      <c r="AE149" s="323"/>
      <c r="AF149" s="204"/>
      <c r="AG149" s="204"/>
      <c r="AH149" s="263"/>
      <c r="AI149" s="205"/>
    </row>
    <row r="150" spans="1:35" s="194" customFormat="1" ht="200.1" customHeight="1" x14ac:dyDescent="0.2">
      <c r="A150" s="454" t="s">
        <v>448</v>
      </c>
      <c r="B150" s="452">
        <v>45924</v>
      </c>
      <c r="C150" s="463">
        <v>2</v>
      </c>
      <c r="D150" s="415" t="s">
        <v>688</v>
      </c>
      <c r="E150" s="422" t="s">
        <v>4</v>
      </c>
      <c r="F150" s="466" t="s">
        <v>695</v>
      </c>
      <c r="G150" s="452">
        <v>45938</v>
      </c>
      <c r="H150" s="452">
        <v>46203</v>
      </c>
      <c r="I150" s="453" t="s">
        <v>538</v>
      </c>
      <c r="J150" s="423">
        <f t="shared" ref="J150:J157" si="16">+H150</f>
        <v>46203</v>
      </c>
      <c r="K150" s="422" t="s">
        <v>166</v>
      </c>
      <c r="L150" s="425" t="str">
        <f>IF(K150="","",VLOOKUP(K150,'DEPENDENCIAS-RESPONSABLES'!B:C,2,FALSE))</f>
        <v>Esperanza Peñaranda Pineda (Directora Operativa de Contratación)</v>
      </c>
      <c r="M150" s="426">
        <v>0.5</v>
      </c>
      <c r="N150" s="426">
        <v>0.5</v>
      </c>
      <c r="O150" s="414" t="s">
        <v>743</v>
      </c>
      <c r="Q150" s="202" t="str">
        <f t="shared" si="12"/>
        <v>Abierta</v>
      </c>
      <c r="R150" s="203">
        <f t="shared" si="13"/>
        <v>1</v>
      </c>
      <c r="S150" s="323"/>
      <c r="T150" s="323"/>
      <c r="U150" s="323"/>
      <c r="V150" s="326"/>
      <c r="W150" s="323"/>
      <c r="X150" s="318"/>
      <c r="Y150" s="323"/>
      <c r="Z150" s="323"/>
      <c r="AA150" s="323"/>
      <c r="AB150" s="323"/>
      <c r="AC150" s="323"/>
      <c r="AD150" s="323"/>
      <c r="AE150" s="323"/>
      <c r="AF150" s="204"/>
      <c r="AG150" s="204"/>
      <c r="AH150" s="263"/>
      <c r="AI150" s="205"/>
    </row>
    <row r="151" spans="1:35" s="194" customFormat="1" ht="200.1" customHeight="1" x14ac:dyDescent="0.2">
      <c r="A151" s="454" t="s">
        <v>448</v>
      </c>
      <c r="B151" s="452">
        <v>45924</v>
      </c>
      <c r="C151" s="463">
        <v>2</v>
      </c>
      <c r="D151" s="415" t="s">
        <v>688</v>
      </c>
      <c r="E151" s="422" t="s">
        <v>4</v>
      </c>
      <c r="F151" s="466" t="s">
        <v>571</v>
      </c>
      <c r="G151" s="483">
        <v>45938</v>
      </c>
      <c r="H151" s="483">
        <v>46021</v>
      </c>
      <c r="I151" s="481" t="s">
        <v>538</v>
      </c>
      <c r="J151" s="423">
        <f t="shared" si="16"/>
        <v>46021</v>
      </c>
      <c r="K151" s="422" t="s">
        <v>166</v>
      </c>
      <c r="L151" s="425" t="str">
        <f>IF(K151="","",VLOOKUP(K151,'DEPENDENCIAS-RESPONSABLES'!B:C,2,FALSE))</f>
        <v>Esperanza Peñaranda Pineda (Directora Operativa de Contratación)</v>
      </c>
      <c r="M151" s="426">
        <v>0.99</v>
      </c>
      <c r="N151" s="426">
        <v>0.99</v>
      </c>
      <c r="O151" s="414" t="s">
        <v>744</v>
      </c>
      <c r="Q151" s="202" t="str">
        <f t="shared" si="12"/>
        <v>Abierta</v>
      </c>
      <c r="R151" s="203">
        <f t="shared" si="13"/>
        <v>1</v>
      </c>
      <c r="S151" s="323"/>
      <c r="T151" s="323"/>
      <c r="U151" s="323"/>
      <c r="V151" s="326"/>
      <c r="W151" s="323"/>
      <c r="X151" s="318"/>
      <c r="Y151" s="323"/>
      <c r="Z151" s="323"/>
      <c r="AA151" s="323"/>
      <c r="AB151" s="323"/>
      <c r="AC151" s="323"/>
      <c r="AD151" s="323"/>
      <c r="AE151" s="323"/>
      <c r="AF151" s="204"/>
      <c r="AG151" s="204"/>
      <c r="AH151" s="263"/>
      <c r="AI151" s="205"/>
    </row>
    <row r="152" spans="1:35" s="194" customFormat="1" ht="200.1" customHeight="1" x14ac:dyDescent="0.2">
      <c r="A152" s="454" t="s">
        <v>448</v>
      </c>
      <c r="B152" s="452">
        <v>45924</v>
      </c>
      <c r="C152" s="463">
        <v>2</v>
      </c>
      <c r="D152" s="415" t="s">
        <v>688</v>
      </c>
      <c r="E152" s="422" t="s">
        <v>4</v>
      </c>
      <c r="F152" s="466" t="s">
        <v>561</v>
      </c>
      <c r="G152" s="483">
        <v>45938</v>
      </c>
      <c r="H152" s="483">
        <v>46203</v>
      </c>
      <c r="I152" s="481" t="s">
        <v>538</v>
      </c>
      <c r="J152" s="423">
        <f t="shared" si="16"/>
        <v>46203</v>
      </c>
      <c r="K152" s="422" t="s">
        <v>166</v>
      </c>
      <c r="L152" s="425" t="str">
        <f>IF(K152="","",VLOOKUP(K152,'DEPENDENCIAS-RESPONSABLES'!B:C,2,FALSE))</f>
        <v>Esperanza Peñaranda Pineda (Directora Operativa de Contratación)</v>
      </c>
      <c r="M152" s="426">
        <v>0.3</v>
      </c>
      <c r="N152" s="426">
        <v>0.3</v>
      </c>
      <c r="O152" s="414" t="s">
        <v>745</v>
      </c>
      <c r="Q152" s="202" t="str">
        <f t="shared" si="12"/>
        <v>Abierta</v>
      </c>
      <c r="R152" s="203">
        <f t="shared" si="13"/>
        <v>1</v>
      </c>
      <c r="S152" s="323"/>
      <c r="T152" s="323"/>
      <c r="U152" s="323"/>
      <c r="V152" s="326"/>
      <c r="W152" s="323"/>
      <c r="X152" s="318"/>
      <c r="Y152" s="323"/>
      <c r="Z152" s="323"/>
      <c r="AA152" s="323"/>
      <c r="AB152" s="323"/>
      <c r="AC152" s="323"/>
      <c r="AD152" s="323"/>
      <c r="AE152" s="323"/>
      <c r="AF152" s="204"/>
      <c r="AG152" s="204"/>
      <c r="AH152" s="263"/>
      <c r="AI152" s="205"/>
    </row>
    <row r="153" spans="1:35" s="194" customFormat="1" ht="200.1" customHeight="1" x14ac:dyDescent="0.2">
      <c r="A153" s="454" t="s">
        <v>448</v>
      </c>
      <c r="B153" s="452">
        <v>45924</v>
      </c>
      <c r="C153" s="463">
        <v>3</v>
      </c>
      <c r="D153" s="415" t="s">
        <v>689</v>
      </c>
      <c r="E153" s="422" t="s">
        <v>4</v>
      </c>
      <c r="F153" s="466" t="s">
        <v>663</v>
      </c>
      <c r="G153" s="483">
        <v>45938</v>
      </c>
      <c r="H153" s="483">
        <v>46021</v>
      </c>
      <c r="I153" s="481" t="s">
        <v>549</v>
      </c>
      <c r="J153" s="423">
        <f t="shared" si="16"/>
        <v>46021</v>
      </c>
      <c r="K153" s="422" t="s">
        <v>447</v>
      </c>
      <c r="L153" s="425" t="str">
        <f>IF(K153="","",VLOOKUP(K153,'DEPENDENCIAS-RESPONSABLES'!B:C,2,FALSE))</f>
        <v>Esperanza Peñaranda Pineda (Directora Operativa de Contratación), Anderson Ospina Sierra (Director Operativo Sistemas de Información)</v>
      </c>
      <c r="M153" s="426">
        <v>0.99</v>
      </c>
      <c r="N153" s="426">
        <v>0.99</v>
      </c>
      <c r="O153" s="414" t="s">
        <v>746</v>
      </c>
      <c r="Q153" s="202" t="str">
        <f t="shared" si="12"/>
        <v>Abierta</v>
      </c>
      <c r="R153" s="203">
        <f t="shared" si="13"/>
        <v>1</v>
      </c>
      <c r="S153" s="323"/>
      <c r="T153" s="323"/>
      <c r="U153" s="323"/>
      <c r="V153" s="326"/>
      <c r="W153" s="323"/>
      <c r="X153" s="318"/>
      <c r="Y153" s="323"/>
      <c r="Z153" s="323"/>
      <c r="AA153" s="323"/>
      <c r="AB153" s="323"/>
      <c r="AC153" s="323"/>
      <c r="AD153" s="323"/>
      <c r="AE153" s="323"/>
      <c r="AF153" s="204"/>
      <c r="AG153" s="204"/>
      <c r="AH153" s="263"/>
      <c r="AI153" s="205"/>
    </row>
    <row r="154" spans="1:35" s="194" customFormat="1" ht="200.1" customHeight="1" x14ac:dyDescent="0.2">
      <c r="A154" s="454" t="s">
        <v>448</v>
      </c>
      <c r="B154" s="452">
        <v>45924</v>
      </c>
      <c r="C154" s="463">
        <v>3</v>
      </c>
      <c r="D154" s="415" t="s">
        <v>689</v>
      </c>
      <c r="E154" s="422" t="s">
        <v>4</v>
      </c>
      <c r="F154" s="466" t="s">
        <v>664</v>
      </c>
      <c r="G154" s="483">
        <v>45938</v>
      </c>
      <c r="H154" s="483">
        <v>46021</v>
      </c>
      <c r="I154" s="481" t="s">
        <v>549</v>
      </c>
      <c r="J154" s="423">
        <f t="shared" si="16"/>
        <v>46021</v>
      </c>
      <c r="K154" s="422" t="s">
        <v>447</v>
      </c>
      <c r="L154" s="425" t="str">
        <f>IF(K154="","",VLOOKUP(K154,'DEPENDENCIAS-RESPONSABLES'!B:C,2,FALSE))</f>
        <v>Esperanza Peñaranda Pineda (Directora Operativa de Contratación), Anderson Ospina Sierra (Director Operativo Sistemas de Información)</v>
      </c>
      <c r="M154" s="426">
        <v>0.99</v>
      </c>
      <c r="N154" s="426">
        <v>0.99</v>
      </c>
      <c r="O154" s="414" t="s">
        <v>747</v>
      </c>
      <c r="Q154" s="202" t="str">
        <f t="shared" si="12"/>
        <v>Abierta</v>
      </c>
      <c r="R154" s="203">
        <f t="shared" si="13"/>
        <v>1</v>
      </c>
      <c r="S154" s="323"/>
      <c r="T154" s="323"/>
      <c r="U154" s="323"/>
      <c r="V154" s="326"/>
      <c r="W154" s="323"/>
      <c r="X154" s="318"/>
      <c r="Y154" s="323"/>
      <c r="Z154" s="323"/>
      <c r="AA154" s="323"/>
      <c r="AB154" s="323"/>
      <c r="AC154" s="323"/>
      <c r="AD154" s="323"/>
      <c r="AE154" s="323"/>
      <c r="AF154" s="204"/>
      <c r="AG154" s="204"/>
      <c r="AH154" s="263"/>
      <c r="AI154" s="205"/>
    </row>
    <row r="155" spans="1:35" s="194" customFormat="1" ht="200.1" customHeight="1" x14ac:dyDescent="0.2">
      <c r="A155" s="454" t="s">
        <v>448</v>
      </c>
      <c r="B155" s="452">
        <v>45924</v>
      </c>
      <c r="C155" s="463">
        <v>3</v>
      </c>
      <c r="D155" s="415" t="s">
        <v>689</v>
      </c>
      <c r="E155" s="422" t="s">
        <v>4</v>
      </c>
      <c r="F155" s="466" t="s">
        <v>539</v>
      </c>
      <c r="G155" s="483">
        <v>45938</v>
      </c>
      <c r="H155" s="483">
        <v>46021</v>
      </c>
      <c r="I155" s="481" t="s">
        <v>549</v>
      </c>
      <c r="J155" s="423">
        <f t="shared" si="16"/>
        <v>46021</v>
      </c>
      <c r="K155" s="422" t="s">
        <v>447</v>
      </c>
      <c r="L155" s="425" t="str">
        <f>IF(K155="","",VLOOKUP(K155,'DEPENDENCIAS-RESPONSABLES'!B:C,2,FALSE))</f>
        <v>Esperanza Peñaranda Pineda (Directora Operativa de Contratación), Anderson Ospina Sierra (Director Operativo Sistemas de Información)</v>
      </c>
      <c r="M155" s="426">
        <v>0.99</v>
      </c>
      <c r="N155" s="426">
        <v>0.99</v>
      </c>
      <c r="O155" s="414" t="s">
        <v>748</v>
      </c>
      <c r="Q155" s="202" t="str">
        <f t="shared" si="12"/>
        <v>Abierta</v>
      </c>
      <c r="R155" s="203">
        <f t="shared" si="13"/>
        <v>1</v>
      </c>
      <c r="S155" s="323"/>
      <c r="T155" s="323"/>
      <c r="U155" s="323"/>
      <c r="V155" s="326"/>
      <c r="W155" s="323"/>
      <c r="X155" s="318"/>
      <c r="Y155" s="323"/>
      <c r="Z155" s="323"/>
      <c r="AA155" s="323"/>
      <c r="AB155" s="323"/>
      <c r="AC155" s="323"/>
      <c r="AD155" s="323"/>
      <c r="AE155" s="323"/>
      <c r="AF155" s="204"/>
      <c r="AG155" s="204"/>
      <c r="AH155" s="263"/>
      <c r="AI155" s="205"/>
    </row>
    <row r="156" spans="1:35" s="194" customFormat="1" ht="200.1" customHeight="1" x14ac:dyDescent="0.2">
      <c r="A156" s="454" t="s">
        <v>448</v>
      </c>
      <c r="B156" s="452">
        <v>45924</v>
      </c>
      <c r="C156" s="463">
        <v>3</v>
      </c>
      <c r="D156" s="415" t="s">
        <v>689</v>
      </c>
      <c r="E156" s="422" t="s">
        <v>4</v>
      </c>
      <c r="F156" s="466" t="s">
        <v>547</v>
      </c>
      <c r="G156" s="423">
        <v>45938</v>
      </c>
      <c r="H156" s="423">
        <v>46203</v>
      </c>
      <c r="I156" s="481" t="s">
        <v>549</v>
      </c>
      <c r="J156" s="423">
        <f t="shared" si="16"/>
        <v>46203</v>
      </c>
      <c r="K156" s="422" t="s">
        <v>447</v>
      </c>
      <c r="L156" s="425" t="str">
        <f>IF(K156="","",VLOOKUP(K156,'DEPENDENCIAS-RESPONSABLES'!B:C,2,FALSE))</f>
        <v>Esperanza Peñaranda Pineda (Directora Operativa de Contratación), Anderson Ospina Sierra (Director Operativo Sistemas de Información)</v>
      </c>
      <c r="M156" s="426">
        <v>0.65</v>
      </c>
      <c r="N156" s="426">
        <v>0.65</v>
      </c>
      <c r="O156" s="414" t="s">
        <v>749</v>
      </c>
      <c r="Q156" s="202" t="str">
        <f t="shared" si="12"/>
        <v>Abierta</v>
      </c>
      <c r="R156" s="203">
        <f t="shared" si="13"/>
        <v>1</v>
      </c>
      <c r="S156" s="323"/>
      <c r="T156" s="323"/>
      <c r="U156" s="323"/>
      <c r="V156" s="326"/>
      <c r="W156" s="323"/>
      <c r="X156" s="318"/>
      <c r="Y156" s="323"/>
      <c r="Z156" s="323"/>
      <c r="AA156" s="323"/>
      <c r="AB156" s="323"/>
      <c r="AC156" s="323"/>
      <c r="AD156" s="323"/>
      <c r="AE156" s="323"/>
      <c r="AF156" s="204"/>
      <c r="AG156" s="204"/>
      <c r="AH156" s="263"/>
      <c r="AI156" s="205"/>
    </row>
    <row r="157" spans="1:35" s="194" customFormat="1" ht="200.1" customHeight="1" x14ac:dyDescent="0.2">
      <c r="A157" s="454" t="s">
        <v>448</v>
      </c>
      <c r="B157" s="452">
        <v>45924</v>
      </c>
      <c r="C157" s="463">
        <v>3</v>
      </c>
      <c r="D157" s="415" t="s">
        <v>689</v>
      </c>
      <c r="E157" s="422" t="s">
        <v>4</v>
      </c>
      <c r="F157" s="466" t="s">
        <v>665</v>
      </c>
      <c r="G157" s="483">
        <v>45938</v>
      </c>
      <c r="H157" s="483">
        <v>46021</v>
      </c>
      <c r="I157" s="481" t="s">
        <v>549</v>
      </c>
      <c r="J157" s="423">
        <f t="shared" si="16"/>
        <v>46021</v>
      </c>
      <c r="K157" s="422" t="s">
        <v>447</v>
      </c>
      <c r="L157" s="425" t="str">
        <f>IF(K157="","",VLOOKUP(K157,'DEPENDENCIAS-RESPONSABLES'!B:C,2,FALSE))</f>
        <v>Esperanza Peñaranda Pineda (Directora Operativa de Contratación), Anderson Ospina Sierra (Director Operativo Sistemas de Información)</v>
      </c>
      <c r="M157" s="426">
        <v>0.99</v>
      </c>
      <c r="N157" s="426">
        <v>0.99</v>
      </c>
      <c r="O157" s="414" t="s">
        <v>750</v>
      </c>
      <c r="Q157" s="202" t="str">
        <f t="shared" si="12"/>
        <v>Abierta</v>
      </c>
      <c r="R157" s="203">
        <f t="shared" si="13"/>
        <v>1</v>
      </c>
      <c r="S157" s="323"/>
      <c r="T157" s="323"/>
      <c r="U157" s="323"/>
      <c r="V157" s="326"/>
      <c r="W157" s="323"/>
      <c r="X157" s="318"/>
      <c r="Y157" s="323"/>
      <c r="Z157" s="323"/>
      <c r="AA157" s="323"/>
      <c r="AB157" s="323"/>
      <c r="AC157" s="323"/>
      <c r="AD157" s="323"/>
      <c r="AE157" s="323"/>
      <c r="AF157" s="204"/>
      <c r="AG157" s="204"/>
      <c r="AH157" s="263"/>
      <c r="AI157" s="205"/>
    </row>
    <row r="158" spans="1:35" s="194" customFormat="1" ht="200.1" customHeight="1" x14ac:dyDescent="0.2">
      <c r="A158" s="454" t="s">
        <v>448</v>
      </c>
      <c r="B158" s="452">
        <v>45924</v>
      </c>
      <c r="C158" s="463">
        <v>4</v>
      </c>
      <c r="D158" s="415" t="s">
        <v>690</v>
      </c>
      <c r="E158" s="422" t="s">
        <v>4</v>
      </c>
      <c r="F158" s="415" t="s">
        <v>548</v>
      </c>
      <c r="G158" s="423">
        <v>45938</v>
      </c>
      <c r="H158" s="423">
        <v>46303</v>
      </c>
      <c r="I158" s="453" t="s">
        <v>537</v>
      </c>
      <c r="J158" s="423">
        <f>+H158</f>
        <v>46303</v>
      </c>
      <c r="K158" s="422" t="s">
        <v>171</v>
      </c>
      <c r="L158" s="425" t="str">
        <f>IF(K158="","",VLOOKUP(K158,'DEPENDENCIAS-RESPONSABLES'!B:C,2,FALSE))</f>
        <v>Natalia Peláez Miyar (Jefe Oficina Asesora de Planeación y Desarrollo Organizacional)</v>
      </c>
      <c r="M158" s="426">
        <v>0.99</v>
      </c>
      <c r="N158" s="426">
        <v>0.99</v>
      </c>
      <c r="O158" s="414" t="s">
        <v>751</v>
      </c>
      <c r="Q158" s="202" t="str">
        <f t="shared" si="12"/>
        <v>Abierta</v>
      </c>
      <c r="R158" s="203">
        <f t="shared" si="13"/>
        <v>1</v>
      </c>
      <c r="S158" s="323"/>
      <c r="T158" s="323"/>
      <c r="U158" s="323"/>
      <c r="V158" s="326"/>
      <c r="W158" s="323"/>
      <c r="X158" s="318"/>
      <c r="Y158" s="323"/>
      <c r="Z158" s="323"/>
      <c r="AA158" s="323"/>
      <c r="AB158" s="323"/>
      <c r="AC158" s="323"/>
      <c r="AD158" s="323"/>
      <c r="AE158" s="323"/>
      <c r="AF158" s="204"/>
      <c r="AG158" s="204"/>
      <c r="AH158" s="263"/>
      <c r="AI158" s="205"/>
    </row>
    <row r="159" spans="1:35" s="194" customFormat="1" ht="200.1" customHeight="1" x14ac:dyDescent="0.2">
      <c r="A159" s="454" t="s">
        <v>448</v>
      </c>
      <c r="B159" s="452">
        <v>45924</v>
      </c>
      <c r="C159" s="463">
        <v>4</v>
      </c>
      <c r="D159" s="415" t="s">
        <v>690</v>
      </c>
      <c r="E159" s="422" t="s">
        <v>4</v>
      </c>
      <c r="F159" s="415" t="s">
        <v>562</v>
      </c>
      <c r="G159" s="423">
        <v>45938</v>
      </c>
      <c r="H159" s="423">
        <v>46303</v>
      </c>
      <c r="I159" s="453" t="s">
        <v>537</v>
      </c>
      <c r="J159" s="423">
        <f t="shared" ref="J159:J160" si="17">+H159</f>
        <v>46303</v>
      </c>
      <c r="K159" s="422" t="s">
        <v>175</v>
      </c>
      <c r="L159" s="425" t="str">
        <f>IF(K159="","",VLOOKUP(K159,'DEPENDENCIAS-RESPONSABLES'!B:C,2,FALSE))</f>
        <v>Henry Darío Muñoz Montoya (Jefe Oficina de Control Interno y Evaluación)</v>
      </c>
      <c r="M159" s="426">
        <v>0.74970000000000003</v>
      </c>
      <c r="N159" s="426">
        <v>0.74970000000000003</v>
      </c>
      <c r="O159" s="413" t="s">
        <v>752</v>
      </c>
      <c r="Q159" s="202" t="str">
        <f t="shared" si="12"/>
        <v>Abierta</v>
      </c>
      <c r="R159" s="203">
        <f t="shared" si="13"/>
        <v>1</v>
      </c>
      <c r="S159" s="323"/>
      <c r="T159" s="323"/>
      <c r="U159" s="323"/>
      <c r="V159" s="326"/>
      <c r="W159" s="323"/>
      <c r="X159" s="318"/>
      <c r="Y159" s="323"/>
      <c r="Z159" s="323"/>
      <c r="AA159" s="323"/>
      <c r="AB159" s="323"/>
      <c r="AC159" s="323"/>
      <c r="AD159" s="323"/>
      <c r="AE159" s="323"/>
      <c r="AF159" s="204"/>
      <c r="AG159" s="204"/>
      <c r="AH159" s="263"/>
      <c r="AI159" s="416"/>
    </row>
    <row r="160" spans="1:35" s="194" customFormat="1" ht="200.1" customHeight="1" x14ac:dyDescent="0.2">
      <c r="A160" s="454" t="s">
        <v>448</v>
      </c>
      <c r="B160" s="452">
        <v>45924</v>
      </c>
      <c r="C160" s="463">
        <v>4</v>
      </c>
      <c r="D160" s="415" t="s">
        <v>690</v>
      </c>
      <c r="E160" s="422" t="s">
        <v>4</v>
      </c>
      <c r="F160" s="415" t="s">
        <v>576</v>
      </c>
      <c r="G160" s="423">
        <v>45938</v>
      </c>
      <c r="H160" s="423">
        <v>46303</v>
      </c>
      <c r="I160" s="453" t="s">
        <v>537</v>
      </c>
      <c r="J160" s="423">
        <f t="shared" si="17"/>
        <v>46303</v>
      </c>
      <c r="K160" s="422" t="s">
        <v>175</v>
      </c>
      <c r="L160" s="425" t="str">
        <f>IF(K160="","",VLOOKUP(K160,'DEPENDENCIAS-RESPONSABLES'!B:C,2,FALSE))</f>
        <v>Henry Darío Muñoz Montoya (Jefe Oficina de Control Interno y Evaluación)</v>
      </c>
      <c r="M160" s="426">
        <v>0.74970000000000003</v>
      </c>
      <c r="N160" s="426">
        <v>0.74970000000000003</v>
      </c>
      <c r="O160" s="414" t="s">
        <v>753</v>
      </c>
      <c r="Q160" s="202" t="str">
        <f t="shared" si="12"/>
        <v>Abierta</v>
      </c>
      <c r="R160" s="203">
        <f t="shared" si="13"/>
        <v>1</v>
      </c>
      <c r="S160" s="323"/>
      <c r="T160" s="323"/>
      <c r="U160" s="323"/>
      <c r="V160" s="326"/>
      <c r="W160" s="323"/>
      <c r="X160" s="318"/>
      <c r="Y160" s="323"/>
      <c r="Z160" s="323"/>
      <c r="AA160" s="323"/>
      <c r="AB160" s="323"/>
      <c r="AC160" s="323"/>
      <c r="AD160" s="323"/>
      <c r="AE160" s="323"/>
      <c r="AF160" s="204"/>
      <c r="AG160" s="204"/>
      <c r="AH160" s="263"/>
      <c r="AI160" s="205"/>
    </row>
    <row r="161" spans="1:35" s="194" customFormat="1" ht="200.1" customHeight="1" x14ac:dyDescent="0.2">
      <c r="A161" s="454" t="s">
        <v>448</v>
      </c>
      <c r="B161" s="452">
        <v>45924</v>
      </c>
      <c r="C161" s="463">
        <v>5</v>
      </c>
      <c r="D161" s="415" t="s">
        <v>691</v>
      </c>
      <c r="E161" s="422" t="s">
        <v>4</v>
      </c>
      <c r="F161" s="466" t="s">
        <v>572</v>
      </c>
      <c r="G161" s="423">
        <v>45938</v>
      </c>
      <c r="H161" s="423">
        <v>46203</v>
      </c>
      <c r="I161" s="481" t="s">
        <v>540</v>
      </c>
      <c r="J161" s="423">
        <v>46203</v>
      </c>
      <c r="K161" s="422" t="s">
        <v>166</v>
      </c>
      <c r="L161" s="425" t="str">
        <f>IF(K161="","",VLOOKUP(K161,'DEPENDENCIAS-RESPONSABLES'!B:C,2,FALSE))</f>
        <v>Esperanza Peñaranda Pineda (Directora Operativa de Contratación)</v>
      </c>
      <c r="M161" s="426">
        <v>0.9</v>
      </c>
      <c r="N161" s="426">
        <v>0.9</v>
      </c>
      <c r="O161" s="414" t="s">
        <v>754</v>
      </c>
      <c r="Q161" s="202" t="str">
        <f t="shared" si="12"/>
        <v>Abierta</v>
      </c>
      <c r="R161" s="203">
        <f t="shared" si="13"/>
        <v>1</v>
      </c>
      <c r="S161" s="323"/>
      <c r="T161" s="323"/>
      <c r="U161" s="323"/>
      <c r="V161" s="326"/>
      <c r="W161" s="323"/>
      <c r="X161" s="318"/>
      <c r="Y161" s="323"/>
      <c r="Z161" s="323"/>
      <c r="AA161" s="323"/>
      <c r="AB161" s="323"/>
      <c r="AC161" s="323"/>
      <c r="AD161" s="323"/>
      <c r="AE161" s="323"/>
      <c r="AF161" s="204"/>
      <c r="AG161" s="204"/>
      <c r="AH161" s="263"/>
      <c r="AI161" s="205"/>
    </row>
    <row r="162" spans="1:35" s="194" customFormat="1" ht="200.1" customHeight="1" x14ac:dyDescent="0.2">
      <c r="A162" s="454" t="s">
        <v>448</v>
      </c>
      <c r="B162" s="452">
        <v>45924</v>
      </c>
      <c r="C162" s="463">
        <v>5</v>
      </c>
      <c r="D162" s="415" t="s">
        <v>691</v>
      </c>
      <c r="E162" s="422" t="s">
        <v>4</v>
      </c>
      <c r="F162" s="466" t="s">
        <v>573</v>
      </c>
      <c r="G162" s="423">
        <v>45938</v>
      </c>
      <c r="H162" s="423">
        <v>46021</v>
      </c>
      <c r="I162" s="481" t="s">
        <v>540</v>
      </c>
      <c r="J162" s="423">
        <f>H162</f>
        <v>46021</v>
      </c>
      <c r="K162" s="422" t="s">
        <v>166</v>
      </c>
      <c r="L162" s="425" t="str">
        <f>IF(K162="","",VLOOKUP(K162,'DEPENDENCIAS-RESPONSABLES'!B:C,2,FALSE))</f>
        <v>Esperanza Peñaranda Pineda (Directora Operativa de Contratación)</v>
      </c>
      <c r="M162" s="426">
        <v>0.99</v>
      </c>
      <c r="N162" s="426">
        <v>0.99</v>
      </c>
      <c r="O162" s="414" t="s">
        <v>755</v>
      </c>
      <c r="Q162" s="202" t="str">
        <f t="shared" si="12"/>
        <v>Abierta</v>
      </c>
      <c r="R162" s="203">
        <f t="shared" si="13"/>
        <v>1</v>
      </c>
      <c r="S162" s="323"/>
      <c r="T162" s="323"/>
      <c r="U162" s="323"/>
      <c r="V162" s="326"/>
      <c r="W162" s="323"/>
      <c r="X162" s="318"/>
      <c r="Y162" s="323"/>
      <c r="Z162" s="323"/>
      <c r="AA162" s="323"/>
      <c r="AB162" s="323"/>
      <c r="AC162" s="323"/>
      <c r="AD162" s="323"/>
      <c r="AE162" s="323"/>
      <c r="AF162" s="204"/>
      <c r="AG162" s="204"/>
      <c r="AH162" s="263"/>
      <c r="AI162" s="205"/>
    </row>
    <row r="163" spans="1:35" s="194" customFormat="1" ht="30" customHeight="1" x14ac:dyDescent="0.2">
      <c r="A163" s="454"/>
      <c r="B163" s="452"/>
      <c r="C163" s="463"/>
      <c r="D163" s="421"/>
      <c r="E163" s="422"/>
      <c r="F163" s="428"/>
      <c r="G163" s="452"/>
      <c r="H163" s="452"/>
      <c r="I163" s="480"/>
      <c r="J163" s="421"/>
      <c r="K163" s="422"/>
      <c r="L163" s="428"/>
      <c r="M163" s="426"/>
      <c r="N163" s="426"/>
      <c r="O163" s="465"/>
      <c r="Q163" s="202" t="str">
        <f t="shared" si="12"/>
        <v>-</v>
      </c>
      <c r="R163" s="203">
        <f t="shared" si="13"/>
        <v>0</v>
      </c>
      <c r="S163" s="323"/>
      <c r="T163" s="323"/>
      <c r="U163" s="323"/>
      <c r="V163" s="326"/>
      <c r="W163" s="323"/>
      <c r="X163" s="318"/>
      <c r="Y163" s="323"/>
      <c r="Z163" s="323"/>
      <c r="AA163" s="323"/>
      <c r="AB163" s="323"/>
      <c r="AC163" s="323"/>
      <c r="AD163" s="323"/>
      <c r="AE163" s="323"/>
      <c r="AF163" s="204"/>
      <c r="AG163" s="204"/>
      <c r="AH163" s="263"/>
      <c r="AI163" s="205"/>
    </row>
    <row r="164" spans="1:35" s="194" customFormat="1" ht="30" customHeight="1" x14ac:dyDescent="0.2">
      <c r="A164" s="454"/>
      <c r="B164" s="452"/>
      <c r="C164" s="463"/>
      <c r="D164" s="421"/>
      <c r="E164" s="422"/>
      <c r="F164" s="428"/>
      <c r="G164" s="452"/>
      <c r="H164" s="452"/>
      <c r="I164" s="480"/>
      <c r="J164" s="421"/>
      <c r="K164" s="422"/>
      <c r="L164" s="428"/>
      <c r="M164" s="426"/>
      <c r="N164" s="426"/>
      <c r="O164" s="465"/>
      <c r="Q164" s="202" t="str">
        <f t="shared" si="12"/>
        <v>-</v>
      </c>
      <c r="R164" s="203">
        <f t="shared" si="13"/>
        <v>0</v>
      </c>
      <c r="S164" s="323"/>
      <c r="T164" s="323"/>
      <c r="U164" s="323"/>
      <c r="V164" s="326"/>
      <c r="W164" s="323"/>
      <c r="X164" s="318"/>
      <c r="Y164" s="323"/>
      <c r="Z164" s="323"/>
      <c r="AA164" s="323"/>
      <c r="AB164" s="323"/>
      <c r="AC164" s="323"/>
      <c r="AD164" s="323"/>
      <c r="AE164" s="323"/>
      <c r="AF164" s="204"/>
      <c r="AG164" s="204"/>
      <c r="AH164" s="263"/>
      <c r="AI164" s="205"/>
    </row>
    <row r="165" spans="1:35" s="194" customFormat="1" ht="30" customHeight="1" x14ac:dyDescent="0.2">
      <c r="A165" s="454"/>
      <c r="B165" s="452"/>
      <c r="C165" s="463"/>
      <c r="D165" s="421"/>
      <c r="E165" s="422"/>
      <c r="F165" s="428"/>
      <c r="G165" s="452"/>
      <c r="H165" s="452"/>
      <c r="I165" s="480"/>
      <c r="J165" s="421"/>
      <c r="K165" s="422"/>
      <c r="L165" s="428"/>
      <c r="M165" s="426"/>
      <c r="N165" s="426"/>
      <c r="O165" s="465"/>
      <c r="Q165" s="202" t="str">
        <f t="shared" si="12"/>
        <v>-</v>
      </c>
      <c r="R165" s="203">
        <f t="shared" si="13"/>
        <v>0</v>
      </c>
      <c r="S165" s="323"/>
      <c r="T165" s="323"/>
      <c r="U165" s="323"/>
      <c r="V165" s="326"/>
      <c r="W165" s="323"/>
      <c r="X165" s="318"/>
      <c r="Y165" s="323"/>
      <c r="Z165" s="323"/>
      <c r="AA165" s="323"/>
      <c r="AB165" s="323"/>
      <c r="AC165" s="323"/>
      <c r="AD165" s="323"/>
      <c r="AE165" s="323"/>
      <c r="AF165" s="204"/>
      <c r="AG165" s="204"/>
      <c r="AH165" s="263"/>
      <c r="AI165" s="205"/>
    </row>
    <row r="166" spans="1:35" s="194" customFormat="1" ht="30" customHeight="1" x14ac:dyDescent="0.2">
      <c r="A166" s="454"/>
      <c r="B166" s="452"/>
      <c r="C166" s="463"/>
      <c r="D166" s="421"/>
      <c r="E166" s="422"/>
      <c r="F166" s="428"/>
      <c r="G166" s="452"/>
      <c r="H166" s="452"/>
      <c r="I166" s="480"/>
      <c r="J166" s="421"/>
      <c r="K166" s="422"/>
      <c r="L166" s="428"/>
      <c r="M166" s="426"/>
      <c r="N166" s="426"/>
      <c r="O166" s="465"/>
      <c r="Q166" s="202" t="str">
        <f t="shared" si="12"/>
        <v>-</v>
      </c>
      <c r="R166" s="203">
        <f t="shared" si="13"/>
        <v>0</v>
      </c>
      <c r="S166" s="323"/>
      <c r="T166" s="323"/>
      <c r="U166" s="323"/>
      <c r="V166" s="326"/>
      <c r="W166" s="323"/>
      <c r="X166" s="318"/>
      <c r="Y166" s="323"/>
      <c r="Z166" s="323"/>
      <c r="AA166" s="323"/>
      <c r="AB166" s="323"/>
      <c r="AC166" s="323"/>
      <c r="AD166" s="323"/>
      <c r="AE166" s="323"/>
      <c r="AF166" s="204"/>
      <c r="AG166" s="204"/>
      <c r="AH166" s="263"/>
      <c r="AI166" s="205"/>
    </row>
    <row r="167" spans="1:35" s="194" customFormat="1" ht="30" customHeight="1" x14ac:dyDescent="0.2">
      <c r="A167" s="454"/>
      <c r="B167" s="452"/>
      <c r="C167" s="463"/>
      <c r="D167" s="421"/>
      <c r="E167" s="422"/>
      <c r="F167" s="428"/>
      <c r="G167" s="452"/>
      <c r="H167" s="452"/>
      <c r="I167" s="480"/>
      <c r="J167" s="421"/>
      <c r="K167" s="422"/>
      <c r="L167" s="428"/>
      <c r="M167" s="426"/>
      <c r="N167" s="426"/>
      <c r="O167" s="465"/>
      <c r="Q167" s="202" t="str">
        <f t="shared" si="12"/>
        <v>-</v>
      </c>
      <c r="R167" s="203">
        <f t="shared" si="13"/>
        <v>0</v>
      </c>
      <c r="S167" s="323"/>
      <c r="T167" s="323"/>
      <c r="U167" s="323"/>
      <c r="V167" s="326"/>
      <c r="W167" s="323"/>
      <c r="X167" s="318"/>
      <c r="Y167" s="323"/>
      <c r="Z167" s="323"/>
      <c r="AA167" s="323"/>
      <c r="AB167" s="323"/>
      <c r="AC167" s="323"/>
      <c r="AD167" s="323"/>
      <c r="AE167" s="323"/>
      <c r="AF167" s="204"/>
      <c r="AG167" s="204"/>
      <c r="AH167" s="263"/>
      <c r="AI167" s="205"/>
    </row>
    <row r="168" spans="1:35" s="194" customFormat="1" ht="30" customHeight="1" x14ac:dyDescent="0.2">
      <c r="A168" s="188"/>
      <c r="B168" s="189"/>
      <c r="C168" s="190"/>
      <c r="D168" s="193"/>
      <c r="E168" s="191"/>
      <c r="F168" s="235"/>
      <c r="G168" s="189"/>
      <c r="H168" s="189"/>
      <c r="I168" s="306"/>
      <c r="J168" s="193"/>
      <c r="K168" s="191"/>
      <c r="L168" s="235"/>
      <c r="M168" s="157"/>
      <c r="N168" s="157"/>
      <c r="O168" s="186"/>
      <c r="Q168" s="202" t="str">
        <f t="shared" si="12"/>
        <v>-</v>
      </c>
      <c r="R168" s="203">
        <f t="shared" si="13"/>
        <v>0</v>
      </c>
      <c r="S168" s="323"/>
      <c r="T168" s="323"/>
      <c r="U168" s="323"/>
      <c r="V168" s="326"/>
      <c r="W168" s="323"/>
      <c r="X168" s="318"/>
      <c r="Y168" s="323"/>
      <c r="Z168" s="323"/>
      <c r="AA168" s="323"/>
      <c r="AB168" s="323"/>
      <c r="AC168" s="323"/>
      <c r="AD168" s="323"/>
      <c r="AE168" s="323"/>
      <c r="AF168" s="204"/>
      <c r="AG168" s="204"/>
      <c r="AH168" s="263"/>
      <c r="AI168" s="205"/>
    </row>
    <row r="169" spans="1:35" s="194" customFormat="1" ht="30" customHeight="1" x14ac:dyDescent="0.2">
      <c r="A169" s="188"/>
      <c r="B169" s="189"/>
      <c r="C169" s="190"/>
      <c r="D169" s="193"/>
      <c r="E169" s="191"/>
      <c r="F169" s="235"/>
      <c r="G169" s="189"/>
      <c r="H169" s="189"/>
      <c r="I169" s="306"/>
      <c r="J169" s="193"/>
      <c r="K169" s="191"/>
      <c r="L169" s="235"/>
      <c r="M169" s="157"/>
      <c r="N169" s="157"/>
      <c r="O169" s="186"/>
      <c r="Q169" s="202" t="str">
        <f t="shared" si="12"/>
        <v>-</v>
      </c>
      <c r="R169" s="203">
        <f t="shared" si="13"/>
        <v>0</v>
      </c>
      <c r="S169" s="323"/>
      <c r="T169" s="323"/>
      <c r="U169" s="323"/>
      <c r="V169" s="326"/>
      <c r="W169" s="323"/>
      <c r="X169" s="318"/>
      <c r="Y169" s="323"/>
      <c r="Z169" s="323"/>
      <c r="AA169" s="323"/>
      <c r="AB169" s="323"/>
      <c r="AC169" s="323"/>
      <c r="AD169" s="323"/>
      <c r="AE169" s="323"/>
      <c r="AF169" s="204"/>
      <c r="AG169" s="204"/>
      <c r="AH169" s="263"/>
      <c r="AI169" s="205"/>
    </row>
    <row r="170" spans="1:35" s="194" customFormat="1" ht="30" customHeight="1" x14ac:dyDescent="0.2">
      <c r="A170" s="188"/>
      <c r="B170" s="189"/>
      <c r="C170" s="190"/>
      <c r="D170" s="193"/>
      <c r="E170" s="191"/>
      <c r="F170" s="235"/>
      <c r="G170" s="189"/>
      <c r="H170" s="189"/>
      <c r="I170" s="306"/>
      <c r="J170" s="193"/>
      <c r="K170" s="191"/>
      <c r="L170" s="235"/>
      <c r="M170" s="157"/>
      <c r="N170" s="157"/>
      <c r="O170" s="186"/>
      <c r="Q170" s="202" t="str">
        <f t="shared" si="12"/>
        <v>-</v>
      </c>
      <c r="R170" s="203">
        <f t="shared" si="13"/>
        <v>0</v>
      </c>
      <c r="S170" s="323"/>
      <c r="T170" s="323"/>
      <c r="U170" s="323"/>
      <c r="V170" s="326"/>
      <c r="W170" s="323"/>
      <c r="X170" s="318"/>
      <c r="Y170" s="323"/>
      <c r="Z170" s="323"/>
      <c r="AA170" s="323"/>
      <c r="AB170" s="323"/>
      <c r="AC170" s="323"/>
      <c r="AD170" s="323"/>
      <c r="AE170" s="323"/>
      <c r="AF170" s="204"/>
      <c r="AG170" s="204"/>
      <c r="AH170" s="263"/>
      <c r="AI170" s="205"/>
    </row>
    <row r="171" spans="1:35" s="194" customFormat="1" ht="30" customHeight="1" x14ac:dyDescent="0.2">
      <c r="A171" s="188"/>
      <c r="B171" s="189"/>
      <c r="C171" s="190"/>
      <c r="D171" s="193"/>
      <c r="E171" s="191"/>
      <c r="F171" s="235"/>
      <c r="G171" s="189"/>
      <c r="H171" s="189"/>
      <c r="I171" s="306"/>
      <c r="J171" s="193"/>
      <c r="K171" s="191"/>
      <c r="L171" s="235"/>
      <c r="M171" s="157"/>
      <c r="N171" s="157"/>
      <c r="O171" s="186"/>
      <c r="Q171" s="202" t="str">
        <f t="shared" si="12"/>
        <v>-</v>
      </c>
      <c r="R171" s="203">
        <f t="shared" si="13"/>
        <v>0</v>
      </c>
      <c r="S171" s="323"/>
      <c r="T171" s="323"/>
      <c r="U171" s="323"/>
      <c r="V171" s="326"/>
      <c r="W171" s="323"/>
      <c r="X171" s="318"/>
      <c r="Y171" s="323"/>
      <c r="Z171" s="323"/>
      <c r="AA171" s="323"/>
      <c r="AB171" s="323"/>
      <c r="AC171" s="323"/>
      <c r="AD171" s="323"/>
      <c r="AE171" s="323"/>
      <c r="AF171" s="204"/>
      <c r="AG171" s="204"/>
      <c r="AH171" s="263"/>
      <c r="AI171" s="205"/>
    </row>
    <row r="172" spans="1:35" s="194" customFormat="1" ht="30" customHeight="1" x14ac:dyDescent="0.2">
      <c r="A172" s="188"/>
      <c r="B172" s="189"/>
      <c r="C172" s="190"/>
      <c r="D172" s="193"/>
      <c r="E172" s="191"/>
      <c r="F172" s="235"/>
      <c r="G172" s="189"/>
      <c r="H172" s="189"/>
      <c r="I172" s="306"/>
      <c r="J172" s="193"/>
      <c r="K172" s="191"/>
      <c r="L172" s="235"/>
      <c r="M172" s="157"/>
      <c r="N172" s="157"/>
      <c r="O172" s="186"/>
      <c r="Q172" s="202" t="str">
        <f t="shared" si="12"/>
        <v>-</v>
      </c>
      <c r="R172" s="203">
        <f t="shared" si="13"/>
        <v>0</v>
      </c>
      <c r="S172" s="323"/>
      <c r="T172" s="323"/>
      <c r="U172" s="323"/>
      <c r="V172" s="326"/>
      <c r="W172" s="323"/>
      <c r="X172" s="318"/>
      <c r="Y172" s="323"/>
      <c r="Z172" s="323"/>
      <c r="AA172" s="323"/>
      <c r="AB172" s="323"/>
      <c r="AC172" s="323"/>
      <c r="AD172" s="323"/>
      <c r="AE172" s="323"/>
      <c r="AF172" s="204"/>
      <c r="AG172" s="204"/>
      <c r="AH172" s="263"/>
      <c r="AI172" s="205"/>
    </row>
    <row r="173" spans="1:35" s="194" customFormat="1" ht="30" customHeight="1" x14ac:dyDescent="0.2">
      <c r="A173" s="188"/>
      <c r="B173" s="189"/>
      <c r="C173" s="190"/>
      <c r="D173" s="193"/>
      <c r="E173" s="191"/>
      <c r="F173" s="235"/>
      <c r="G173" s="189"/>
      <c r="H173" s="189"/>
      <c r="I173" s="306"/>
      <c r="J173" s="193"/>
      <c r="K173" s="191"/>
      <c r="L173" s="235"/>
      <c r="M173" s="157"/>
      <c r="N173" s="157"/>
      <c r="O173" s="186"/>
      <c r="Q173" s="202" t="str">
        <f t="shared" si="12"/>
        <v>-</v>
      </c>
      <c r="R173" s="203">
        <f t="shared" si="13"/>
        <v>0</v>
      </c>
      <c r="S173" s="323"/>
      <c r="T173" s="323"/>
      <c r="U173" s="323"/>
      <c r="V173" s="326"/>
      <c r="W173" s="323"/>
      <c r="X173" s="318"/>
      <c r="Y173" s="323"/>
      <c r="Z173" s="323"/>
      <c r="AA173" s="323"/>
      <c r="AB173" s="323"/>
      <c r="AC173" s="323"/>
      <c r="AD173" s="323"/>
      <c r="AE173" s="323"/>
      <c r="AF173" s="204"/>
      <c r="AG173" s="204"/>
      <c r="AH173" s="263"/>
      <c r="AI173" s="205"/>
    </row>
    <row r="174" spans="1:35" s="194" customFormat="1" ht="30" customHeight="1" x14ac:dyDescent="0.2">
      <c r="A174" s="135"/>
      <c r="B174" s="136"/>
      <c r="C174" s="137"/>
      <c r="D174" s="140"/>
      <c r="E174" s="138"/>
      <c r="F174" s="139"/>
      <c r="G174" s="136"/>
      <c r="H174" s="136"/>
      <c r="I174" s="308"/>
      <c r="J174" s="140"/>
      <c r="K174" s="138"/>
      <c r="L174" s="139"/>
      <c r="M174" s="157"/>
      <c r="N174" s="157"/>
      <c r="O174" s="186"/>
      <c r="Q174" s="202" t="str">
        <f t="shared" si="12"/>
        <v>-</v>
      </c>
      <c r="R174" s="203">
        <f t="shared" si="13"/>
        <v>0</v>
      </c>
      <c r="S174" s="323"/>
      <c r="T174" s="323"/>
      <c r="U174" s="323"/>
      <c r="V174" s="326"/>
      <c r="W174" s="323"/>
      <c r="X174" s="318"/>
      <c r="Y174" s="323"/>
      <c r="Z174" s="323"/>
      <c r="AA174" s="323"/>
      <c r="AB174" s="323"/>
      <c r="AC174" s="323"/>
      <c r="AD174" s="323"/>
      <c r="AE174" s="323"/>
      <c r="AF174" s="204"/>
      <c r="AG174" s="204"/>
      <c r="AH174" s="263"/>
      <c r="AI174" s="205"/>
    </row>
    <row r="175" spans="1:35" s="194" customFormat="1" ht="30" customHeight="1" x14ac:dyDescent="0.2">
      <c r="A175" s="135"/>
      <c r="B175" s="136"/>
      <c r="C175" s="137"/>
      <c r="D175" s="140"/>
      <c r="E175" s="138"/>
      <c r="F175" s="139"/>
      <c r="G175" s="136"/>
      <c r="H175" s="136"/>
      <c r="I175" s="308"/>
      <c r="J175" s="140"/>
      <c r="K175" s="138"/>
      <c r="L175" s="139"/>
      <c r="M175" s="157"/>
      <c r="N175" s="157"/>
      <c r="O175" s="186"/>
      <c r="Q175" s="202" t="str">
        <f t="shared" si="12"/>
        <v>-</v>
      </c>
      <c r="R175" s="203">
        <f t="shared" si="13"/>
        <v>0</v>
      </c>
      <c r="S175" s="323"/>
      <c r="T175" s="323"/>
      <c r="U175" s="323"/>
      <c r="V175" s="326"/>
      <c r="W175" s="323"/>
      <c r="X175" s="318"/>
      <c r="Y175" s="323"/>
      <c r="Z175" s="323"/>
      <c r="AA175" s="323"/>
      <c r="AB175" s="323"/>
      <c r="AC175" s="323"/>
      <c r="AD175" s="323"/>
      <c r="AE175" s="323"/>
      <c r="AF175" s="204"/>
      <c r="AG175" s="204"/>
      <c r="AH175" s="263"/>
      <c r="AI175" s="205"/>
    </row>
    <row r="176" spans="1:35" s="194" customFormat="1" ht="30" customHeight="1" x14ac:dyDescent="0.2">
      <c r="A176" s="135"/>
      <c r="B176" s="136"/>
      <c r="C176" s="137"/>
      <c r="D176" s="140"/>
      <c r="E176" s="138"/>
      <c r="F176" s="139"/>
      <c r="G176" s="136"/>
      <c r="H176" s="136"/>
      <c r="I176" s="308"/>
      <c r="J176" s="140"/>
      <c r="K176" s="138"/>
      <c r="L176" s="139"/>
      <c r="M176" s="157"/>
      <c r="N176" s="157"/>
      <c r="O176" s="186"/>
      <c r="Q176" s="202" t="str">
        <f t="shared" si="12"/>
        <v>-</v>
      </c>
      <c r="R176" s="203">
        <f t="shared" si="13"/>
        <v>0</v>
      </c>
      <c r="S176" s="323"/>
      <c r="T176" s="323"/>
      <c r="U176" s="323"/>
      <c r="V176" s="326"/>
      <c r="W176" s="323"/>
      <c r="X176" s="318"/>
      <c r="Y176" s="323"/>
      <c r="Z176" s="323"/>
      <c r="AA176" s="323"/>
      <c r="AB176" s="323"/>
      <c r="AC176" s="323"/>
      <c r="AD176" s="323"/>
      <c r="AE176" s="323"/>
      <c r="AF176" s="204"/>
      <c r="AG176" s="204"/>
      <c r="AH176" s="263"/>
      <c r="AI176" s="205"/>
    </row>
    <row r="177" spans="1:35" s="194" customFormat="1" ht="30" customHeight="1" x14ac:dyDescent="0.2">
      <c r="A177" s="135"/>
      <c r="B177" s="136"/>
      <c r="C177" s="137"/>
      <c r="D177" s="140"/>
      <c r="E177" s="138"/>
      <c r="F177" s="139"/>
      <c r="G177" s="136"/>
      <c r="H177" s="136"/>
      <c r="I177" s="308"/>
      <c r="J177" s="140"/>
      <c r="K177" s="138"/>
      <c r="L177" s="139"/>
      <c r="M177" s="157"/>
      <c r="N177" s="157"/>
      <c r="O177" s="186"/>
      <c r="Q177" s="202" t="str">
        <f t="shared" si="12"/>
        <v>-</v>
      </c>
      <c r="R177" s="203">
        <f t="shared" si="13"/>
        <v>0</v>
      </c>
      <c r="S177" s="323"/>
      <c r="T177" s="323"/>
      <c r="U177" s="323"/>
      <c r="V177" s="326"/>
      <c r="W177" s="323"/>
      <c r="X177" s="318"/>
      <c r="Y177" s="323"/>
      <c r="Z177" s="323"/>
      <c r="AA177" s="323"/>
      <c r="AB177" s="323"/>
      <c r="AC177" s="323"/>
      <c r="AD177" s="323"/>
      <c r="AE177" s="323"/>
      <c r="AF177" s="204"/>
      <c r="AG177" s="204"/>
      <c r="AH177" s="263"/>
      <c r="AI177" s="205"/>
    </row>
    <row r="178" spans="1:35" s="194" customFormat="1" ht="30" customHeight="1" x14ac:dyDescent="0.2">
      <c r="A178" s="135"/>
      <c r="B178" s="136"/>
      <c r="C178" s="137"/>
      <c r="D178" s="140"/>
      <c r="E178" s="138"/>
      <c r="F178" s="139"/>
      <c r="G178" s="136"/>
      <c r="H178" s="136"/>
      <c r="I178" s="308"/>
      <c r="J178" s="140"/>
      <c r="K178" s="138"/>
      <c r="L178" s="139"/>
      <c r="M178" s="157"/>
      <c r="N178" s="157"/>
      <c r="O178" s="186"/>
      <c r="Q178" s="202" t="str">
        <f t="shared" si="12"/>
        <v>-</v>
      </c>
      <c r="R178" s="203">
        <f t="shared" si="13"/>
        <v>0</v>
      </c>
      <c r="S178" s="323"/>
      <c r="T178" s="323"/>
      <c r="U178" s="323"/>
      <c r="V178" s="326"/>
      <c r="W178" s="323"/>
      <c r="X178" s="318"/>
      <c r="Y178" s="323"/>
      <c r="Z178" s="323"/>
      <c r="AA178" s="323"/>
      <c r="AB178" s="323"/>
      <c r="AC178" s="323"/>
      <c r="AD178" s="323"/>
      <c r="AE178" s="323"/>
      <c r="AF178" s="204"/>
      <c r="AG178" s="204"/>
      <c r="AH178" s="263"/>
      <c r="AI178" s="205"/>
    </row>
    <row r="179" spans="1:35" s="194" customFormat="1" ht="30" customHeight="1" x14ac:dyDescent="0.2">
      <c r="A179" s="135"/>
      <c r="B179" s="136"/>
      <c r="C179" s="137"/>
      <c r="D179" s="140"/>
      <c r="E179" s="138"/>
      <c r="F179" s="139"/>
      <c r="G179" s="136"/>
      <c r="H179" s="136"/>
      <c r="I179" s="308"/>
      <c r="J179" s="140"/>
      <c r="K179" s="138"/>
      <c r="L179" s="139"/>
      <c r="M179" s="157"/>
      <c r="N179" s="157"/>
      <c r="O179" s="186"/>
      <c r="Q179" s="202" t="str">
        <f t="shared" si="12"/>
        <v>-</v>
      </c>
      <c r="R179" s="203">
        <f t="shared" si="13"/>
        <v>0</v>
      </c>
      <c r="S179" s="323"/>
      <c r="T179" s="323"/>
      <c r="U179" s="323"/>
      <c r="V179" s="326"/>
      <c r="W179" s="323"/>
      <c r="X179" s="318"/>
      <c r="Y179" s="323"/>
      <c r="Z179" s="323"/>
      <c r="AA179" s="323"/>
      <c r="AB179" s="323"/>
      <c r="AC179" s="323"/>
      <c r="AD179" s="323"/>
      <c r="AE179" s="323"/>
      <c r="AF179" s="204"/>
      <c r="AG179" s="204"/>
      <c r="AH179" s="263"/>
      <c r="AI179" s="205"/>
    </row>
    <row r="180" spans="1:35" s="194" customFormat="1" ht="30" customHeight="1" x14ac:dyDescent="0.2">
      <c r="A180" s="135"/>
      <c r="B180" s="136"/>
      <c r="C180" s="137"/>
      <c r="D180" s="140"/>
      <c r="E180" s="138"/>
      <c r="F180" s="139"/>
      <c r="G180" s="136"/>
      <c r="H180" s="136"/>
      <c r="I180" s="308"/>
      <c r="J180" s="140"/>
      <c r="K180" s="138"/>
      <c r="L180" s="139"/>
      <c r="M180" s="157"/>
      <c r="N180" s="157"/>
      <c r="O180" s="144"/>
      <c r="Q180" s="202" t="str">
        <f t="shared" si="12"/>
        <v>-</v>
      </c>
      <c r="R180" s="203">
        <f t="shared" si="13"/>
        <v>0</v>
      </c>
      <c r="S180" s="323"/>
      <c r="T180" s="323"/>
      <c r="U180" s="323"/>
      <c r="V180" s="326"/>
      <c r="W180" s="323"/>
      <c r="X180" s="318"/>
      <c r="Y180" s="323"/>
      <c r="Z180" s="323"/>
      <c r="AA180" s="323"/>
      <c r="AB180" s="323"/>
      <c r="AC180" s="323"/>
      <c r="AD180" s="323"/>
      <c r="AE180" s="323"/>
      <c r="AF180" s="204"/>
      <c r="AG180" s="204"/>
      <c r="AH180" s="263"/>
      <c r="AI180" s="205"/>
    </row>
    <row r="181" spans="1:35" s="194" customFormat="1" ht="30" customHeight="1" x14ac:dyDescent="0.2">
      <c r="A181" s="135"/>
      <c r="B181" s="136"/>
      <c r="C181" s="137"/>
      <c r="D181" s="140"/>
      <c r="E181" s="138"/>
      <c r="F181" s="139"/>
      <c r="G181" s="136"/>
      <c r="H181" s="136"/>
      <c r="I181" s="308"/>
      <c r="J181" s="140"/>
      <c r="K181" s="138"/>
      <c r="L181" s="139"/>
      <c r="M181" s="157"/>
      <c r="N181" s="157"/>
      <c r="O181" s="144"/>
      <c r="Q181" s="202" t="str">
        <f t="shared" si="12"/>
        <v>-</v>
      </c>
      <c r="R181" s="203">
        <f t="shared" si="13"/>
        <v>0</v>
      </c>
      <c r="S181" s="323"/>
      <c r="T181" s="323"/>
      <c r="U181" s="323"/>
      <c r="V181" s="326"/>
      <c r="W181" s="323"/>
      <c r="X181" s="318"/>
      <c r="Y181" s="323"/>
      <c r="Z181" s="323"/>
      <c r="AA181" s="323"/>
      <c r="AB181" s="323"/>
      <c r="AC181" s="323"/>
      <c r="AD181" s="323"/>
      <c r="AE181" s="323"/>
      <c r="AF181" s="204"/>
      <c r="AG181" s="204"/>
      <c r="AH181" s="263"/>
      <c r="AI181" s="205"/>
    </row>
    <row r="182" spans="1:35" s="194" customFormat="1" ht="30" customHeight="1" x14ac:dyDescent="0.2">
      <c r="A182" s="135"/>
      <c r="B182" s="136"/>
      <c r="C182" s="137"/>
      <c r="D182" s="140"/>
      <c r="E182" s="138"/>
      <c r="F182" s="139"/>
      <c r="G182" s="136"/>
      <c r="H182" s="136"/>
      <c r="I182" s="308"/>
      <c r="J182" s="140"/>
      <c r="K182" s="138"/>
      <c r="L182" s="139"/>
      <c r="M182" s="157"/>
      <c r="N182" s="157"/>
      <c r="O182" s="144"/>
      <c r="Q182" s="202" t="str">
        <f t="shared" si="12"/>
        <v>-</v>
      </c>
      <c r="R182" s="203">
        <f t="shared" si="13"/>
        <v>0</v>
      </c>
      <c r="S182" s="323"/>
      <c r="T182" s="323"/>
      <c r="U182" s="323"/>
      <c r="V182" s="326"/>
      <c r="W182" s="323"/>
      <c r="X182" s="318"/>
      <c r="Y182" s="323"/>
      <c r="Z182" s="323"/>
      <c r="AA182" s="323"/>
      <c r="AB182" s="323"/>
      <c r="AC182" s="323"/>
      <c r="AD182" s="323"/>
      <c r="AE182" s="323"/>
      <c r="AF182" s="204"/>
      <c r="AG182" s="204"/>
      <c r="AH182" s="263"/>
      <c r="AI182" s="205"/>
    </row>
    <row r="183" spans="1:35" s="194" customFormat="1" ht="30" customHeight="1" x14ac:dyDescent="0.2">
      <c r="A183" s="188"/>
      <c r="B183" s="189"/>
      <c r="C183" s="190"/>
      <c r="D183" s="193"/>
      <c r="E183" s="191"/>
      <c r="F183" s="235"/>
      <c r="G183" s="189"/>
      <c r="H183" s="189"/>
      <c r="I183" s="306"/>
      <c r="J183" s="193"/>
      <c r="K183" s="191"/>
      <c r="L183" s="235"/>
      <c r="M183" s="157"/>
      <c r="N183" s="157"/>
      <c r="O183" s="186"/>
      <c r="Q183" s="202" t="str">
        <f t="shared" si="12"/>
        <v>-</v>
      </c>
      <c r="R183" s="203">
        <f t="shared" si="13"/>
        <v>0</v>
      </c>
      <c r="S183" s="323"/>
      <c r="T183" s="323"/>
      <c r="U183" s="323"/>
      <c r="V183" s="326"/>
      <c r="W183" s="323"/>
      <c r="X183" s="318"/>
      <c r="Y183" s="323"/>
      <c r="Z183" s="323"/>
      <c r="AA183" s="323"/>
      <c r="AB183" s="323"/>
      <c r="AC183" s="323"/>
      <c r="AD183" s="323"/>
      <c r="AE183" s="323"/>
      <c r="AF183" s="204"/>
      <c r="AG183" s="204"/>
      <c r="AH183" s="263"/>
      <c r="AI183" s="205"/>
    </row>
    <row r="184" spans="1:35" s="194" customFormat="1" ht="30" customHeight="1" x14ac:dyDescent="0.2">
      <c r="A184" s="188"/>
      <c r="B184" s="189"/>
      <c r="C184" s="190"/>
      <c r="D184" s="193"/>
      <c r="E184" s="191"/>
      <c r="F184" s="235"/>
      <c r="G184" s="189"/>
      <c r="H184" s="189"/>
      <c r="I184" s="306"/>
      <c r="J184" s="193"/>
      <c r="K184" s="191"/>
      <c r="L184" s="235"/>
      <c r="M184" s="157"/>
      <c r="N184" s="157"/>
      <c r="O184" s="186"/>
      <c r="Q184" s="202" t="str">
        <f t="shared" si="12"/>
        <v>-</v>
      </c>
      <c r="R184" s="203">
        <f t="shared" si="13"/>
        <v>0</v>
      </c>
      <c r="S184" s="323"/>
      <c r="T184" s="323"/>
      <c r="U184" s="323"/>
      <c r="V184" s="326"/>
      <c r="W184" s="323"/>
      <c r="X184" s="318"/>
      <c r="Y184" s="323"/>
      <c r="Z184" s="323"/>
      <c r="AA184" s="323"/>
      <c r="AB184" s="323"/>
      <c r="AC184" s="323"/>
      <c r="AD184" s="323"/>
      <c r="AE184" s="323"/>
      <c r="AF184" s="204"/>
      <c r="AG184" s="204"/>
      <c r="AH184" s="263"/>
      <c r="AI184" s="205"/>
    </row>
    <row r="185" spans="1:35" s="194" customFormat="1" ht="30" customHeight="1" x14ac:dyDescent="0.2">
      <c r="A185" s="188"/>
      <c r="B185" s="189"/>
      <c r="C185" s="190"/>
      <c r="D185" s="193"/>
      <c r="E185" s="191"/>
      <c r="F185" s="235"/>
      <c r="G185" s="189"/>
      <c r="H185" s="189"/>
      <c r="I185" s="306"/>
      <c r="J185" s="193"/>
      <c r="K185" s="191"/>
      <c r="L185" s="235"/>
      <c r="M185" s="157"/>
      <c r="N185" s="157"/>
      <c r="O185" s="186"/>
      <c r="Q185" s="202" t="str">
        <f t="shared" si="12"/>
        <v>-</v>
      </c>
      <c r="R185" s="203">
        <f t="shared" si="13"/>
        <v>0</v>
      </c>
      <c r="S185" s="323"/>
      <c r="T185" s="323"/>
      <c r="U185" s="323"/>
      <c r="V185" s="326"/>
      <c r="W185" s="323"/>
      <c r="X185" s="318"/>
      <c r="Y185" s="323"/>
      <c r="Z185" s="323"/>
      <c r="AA185" s="323"/>
      <c r="AB185" s="323"/>
      <c r="AC185" s="323"/>
      <c r="AD185" s="323"/>
      <c r="AE185" s="323"/>
      <c r="AF185" s="204"/>
      <c r="AG185" s="204"/>
      <c r="AH185" s="263"/>
      <c r="AI185" s="205"/>
    </row>
    <row r="186" spans="1:35" s="194" customFormat="1" ht="30" customHeight="1" x14ac:dyDescent="0.2">
      <c r="A186" s="188"/>
      <c r="B186" s="189"/>
      <c r="C186" s="190"/>
      <c r="D186" s="193"/>
      <c r="E186" s="191"/>
      <c r="F186" s="235"/>
      <c r="G186" s="189"/>
      <c r="H186" s="189"/>
      <c r="I186" s="306"/>
      <c r="J186" s="193"/>
      <c r="K186" s="191"/>
      <c r="L186" s="235"/>
      <c r="M186" s="157"/>
      <c r="N186" s="157"/>
      <c r="O186" s="186"/>
      <c r="Q186" s="202" t="str">
        <f t="shared" si="12"/>
        <v>-</v>
      </c>
      <c r="R186" s="203">
        <f t="shared" si="13"/>
        <v>0</v>
      </c>
      <c r="S186" s="323"/>
      <c r="T186" s="323"/>
      <c r="U186" s="323"/>
      <c r="V186" s="326"/>
      <c r="W186" s="323"/>
      <c r="X186" s="318"/>
      <c r="Y186" s="323"/>
      <c r="Z186" s="323"/>
      <c r="AA186" s="323"/>
      <c r="AB186" s="323"/>
      <c r="AC186" s="323"/>
      <c r="AD186" s="323"/>
      <c r="AE186" s="323"/>
      <c r="AF186" s="204"/>
      <c r="AG186" s="204"/>
      <c r="AH186" s="263"/>
      <c r="AI186" s="205"/>
    </row>
    <row r="187" spans="1:35" s="194" customFormat="1" ht="30" customHeight="1" x14ac:dyDescent="0.2">
      <c r="A187" s="188"/>
      <c r="B187" s="189"/>
      <c r="C187" s="190"/>
      <c r="D187" s="193"/>
      <c r="E187" s="191"/>
      <c r="F187" s="235"/>
      <c r="G187" s="189"/>
      <c r="H187" s="189"/>
      <c r="I187" s="306"/>
      <c r="J187" s="193"/>
      <c r="K187" s="191"/>
      <c r="L187" s="235"/>
      <c r="M187" s="157"/>
      <c r="N187" s="157"/>
      <c r="O187" s="186"/>
      <c r="Q187" s="202" t="str">
        <f t="shared" si="12"/>
        <v>-</v>
      </c>
      <c r="R187" s="203">
        <f t="shared" si="13"/>
        <v>0</v>
      </c>
      <c r="S187" s="323"/>
      <c r="T187" s="323"/>
      <c r="U187" s="323"/>
      <c r="V187" s="326"/>
      <c r="W187" s="323"/>
      <c r="X187" s="318"/>
      <c r="Y187" s="323"/>
      <c r="Z187" s="323"/>
      <c r="AA187" s="323"/>
      <c r="AB187" s="323"/>
      <c r="AC187" s="323"/>
      <c r="AD187" s="323"/>
      <c r="AE187" s="323"/>
      <c r="AF187" s="204"/>
      <c r="AG187" s="204"/>
      <c r="AH187" s="263"/>
      <c r="AI187" s="205"/>
    </row>
    <row r="188" spans="1:35" s="194" customFormat="1" ht="30" customHeight="1" x14ac:dyDescent="0.2">
      <c r="A188" s="188"/>
      <c r="B188" s="189"/>
      <c r="C188" s="190"/>
      <c r="D188" s="193"/>
      <c r="E188" s="191"/>
      <c r="F188" s="235"/>
      <c r="G188" s="189"/>
      <c r="H188" s="189"/>
      <c r="I188" s="306"/>
      <c r="J188" s="193"/>
      <c r="K188" s="191"/>
      <c r="L188" s="235"/>
      <c r="M188" s="157"/>
      <c r="N188" s="157"/>
      <c r="O188" s="186"/>
      <c r="Q188" s="202" t="str">
        <f t="shared" si="12"/>
        <v>-</v>
      </c>
      <c r="R188" s="203">
        <f t="shared" si="13"/>
        <v>0</v>
      </c>
      <c r="S188" s="323"/>
      <c r="T188" s="323"/>
      <c r="U188" s="323"/>
      <c r="V188" s="326"/>
      <c r="W188" s="323"/>
      <c r="X188" s="318"/>
      <c r="Y188" s="323"/>
      <c r="Z188" s="323"/>
      <c r="AA188" s="323"/>
      <c r="AB188" s="323"/>
      <c r="AC188" s="323"/>
      <c r="AD188" s="323"/>
      <c r="AE188" s="323"/>
      <c r="AF188" s="204"/>
      <c r="AG188" s="204"/>
      <c r="AH188" s="263"/>
      <c r="AI188" s="205"/>
    </row>
    <row r="189" spans="1:35" s="194" customFormat="1" ht="30" customHeight="1" x14ac:dyDescent="0.2">
      <c r="A189" s="188"/>
      <c r="B189" s="189"/>
      <c r="C189" s="190"/>
      <c r="D189" s="193"/>
      <c r="E189" s="191"/>
      <c r="F189" s="235"/>
      <c r="G189" s="189"/>
      <c r="H189" s="189"/>
      <c r="I189" s="306"/>
      <c r="J189" s="193"/>
      <c r="K189" s="191"/>
      <c r="L189" s="235"/>
      <c r="M189" s="157"/>
      <c r="N189" s="157"/>
      <c r="O189" s="186"/>
      <c r="Q189" s="202" t="str">
        <f t="shared" si="12"/>
        <v>-</v>
      </c>
      <c r="R189" s="203">
        <f t="shared" si="13"/>
        <v>0</v>
      </c>
      <c r="S189" s="323"/>
      <c r="T189" s="323"/>
      <c r="U189" s="323"/>
      <c r="V189" s="326"/>
      <c r="W189" s="323"/>
      <c r="X189" s="318"/>
      <c r="Y189" s="323"/>
      <c r="Z189" s="323"/>
      <c r="AA189" s="323"/>
      <c r="AB189" s="323"/>
      <c r="AC189" s="323"/>
      <c r="AD189" s="323"/>
      <c r="AE189" s="323"/>
      <c r="AF189" s="204"/>
      <c r="AG189" s="204"/>
      <c r="AH189" s="263"/>
      <c r="AI189" s="205"/>
    </row>
    <row r="190" spans="1:35" s="194" customFormat="1" ht="30" customHeight="1" x14ac:dyDescent="0.2">
      <c r="A190" s="188"/>
      <c r="B190" s="189"/>
      <c r="C190" s="190"/>
      <c r="D190" s="193"/>
      <c r="E190" s="191"/>
      <c r="F190" s="235"/>
      <c r="G190" s="189"/>
      <c r="H190" s="189"/>
      <c r="I190" s="306"/>
      <c r="J190" s="193"/>
      <c r="K190" s="191"/>
      <c r="L190" s="235"/>
      <c r="M190" s="157"/>
      <c r="N190" s="157"/>
      <c r="O190" s="186"/>
      <c r="Q190" s="202" t="str">
        <f t="shared" si="12"/>
        <v>-</v>
      </c>
      <c r="R190" s="203">
        <f t="shared" si="13"/>
        <v>0</v>
      </c>
      <c r="S190" s="323"/>
      <c r="T190" s="323"/>
      <c r="U190" s="323"/>
      <c r="V190" s="326"/>
      <c r="W190" s="323"/>
      <c r="X190" s="318"/>
      <c r="Y190" s="323"/>
      <c r="Z190" s="323"/>
      <c r="AA190" s="323"/>
      <c r="AB190" s="323"/>
      <c r="AC190" s="323"/>
      <c r="AD190" s="323"/>
      <c r="AE190" s="323"/>
      <c r="AF190" s="204"/>
      <c r="AG190" s="204"/>
      <c r="AH190" s="263"/>
      <c r="AI190" s="205"/>
    </row>
    <row r="191" spans="1:35" s="194" customFormat="1" ht="30" customHeight="1" x14ac:dyDescent="0.2">
      <c r="A191" s="135"/>
      <c r="B191" s="136"/>
      <c r="C191" s="137"/>
      <c r="D191" s="140"/>
      <c r="E191" s="138"/>
      <c r="F191" s="139"/>
      <c r="G191" s="136"/>
      <c r="H191" s="136"/>
      <c r="I191" s="308"/>
      <c r="J191" s="140"/>
      <c r="K191" s="138"/>
      <c r="L191" s="139"/>
      <c r="M191" s="157"/>
      <c r="N191" s="157"/>
      <c r="O191" s="144"/>
      <c r="Q191" s="202" t="str">
        <f t="shared" si="12"/>
        <v>-</v>
      </c>
      <c r="R191" s="203">
        <f t="shared" si="13"/>
        <v>0</v>
      </c>
      <c r="S191" s="323"/>
      <c r="T191" s="323"/>
      <c r="U191" s="323"/>
      <c r="V191" s="326"/>
      <c r="W191" s="323"/>
      <c r="X191" s="318"/>
      <c r="Y191" s="323"/>
      <c r="Z191" s="323"/>
      <c r="AA191" s="323"/>
      <c r="AB191" s="323"/>
      <c r="AC191" s="323"/>
      <c r="AD191" s="323"/>
      <c r="AE191" s="323"/>
      <c r="AF191" s="204"/>
      <c r="AG191" s="204"/>
      <c r="AH191" s="263"/>
      <c r="AI191" s="205"/>
    </row>
    <row r="192" spans="1:35" s="194" customFormat="1" ht="30" customHeight="1" x14ac:dyDescent="0.2">
      <c r="A192" s="135"/>
      <c r="B192" s="136"/>
      <c r="C192" s="137"/>
      <c r="D192" s="140"/>
      <c r="E192" s="138"/>
      <c r="F192" s="139"/>
      <c r="G192" s="136"/>
      <c r="H192" s="136"/>
      <c r="I192" s="308"/>
      <c r="J192" s="140"/>
      <c r="K192" s="138"/>
      <c r="L192" s="139"/>
      <c r="M192" s="157"/>
      <c r="N192" s="157"/>
      <c r="O192" s="144"/>
      <c r="Q192" s="202" t="str">
        <f t="shared" si="12"/>
        <v>-</v>
      </c>
      <c r="R192" s="203">
        <f t="shared" si="13"/>
        <v>0</v>
      </c>
      <c r="S192" s="323"/>
      <c r="T192" s="323"/>
      <c r="U192" s="323"/>
      <c r="V192" s="326"/>
      <c r="W192" s="323"/>
      <c r="X192" s="318"/>
      <c r="Y192" s="323"/>
      <c r="Z192" s="323"/>
      <c r="AA192" s="323"/>
      <c r="AB192" s="323"/>
      <c r="AC192" s="323"/>
      <c r="AD192" s="323"/>
      <c r="AE192" s="323"/>
      <c r="AF192" s="204"/>
      <c r="AG192" s="204"/>
      <c r="AH192" s="263"/>
      <c r="AI192" s="205"/>
    </row>
    <row r="193" spans="1:35" s="194" customFormat="1" ht="30" customHeight="1" x14ac:dyDescent="0.2">
      <c r="A193" s="135"/>
      <c r="B193" s="136"/>
      <c r="C193" s="137"/>
      <c r="D193" s="140"/>
      <c r="E193" s="138"/>
      <c r="F193" s="139"/>
      <c r="G193" s="136"/>
      <c r="H193" s="136"/>
      <c r="I193" s="308"/>
      <c r="J193" s="140"/>
      <c r="K193" s="138"/>
      <c r="L193" s="139"/>
      <c r="M193" s="157"/>
      <c r="N193" s="157"/>
      <c r="O193" s="144"/>
      <c r="Q193" s="202" t="str">
        <f t="shared" si="12"/>
        <v>-</v>
      </c>
      <c r="R193" s="203">
        <f t="shared" si="13"/>
        <v>0</v>
      </c>
      <c r="S193" s="323"/>
      <c r="T193" s="323"/>
      <c r="U193" s="323"/>
      <c r="V193" s="326"/>
      <c r="W193" s="323"/>
      <c r="X193" s="318"/>
      <c r="Y193" s="323"/>
      <c r="Z193" s="323"/>
      <c r="AA193" s="323"/>
      <c r="AB193" s="323"/>
      <c r="AC193" s="323"/>
      <c r="AD193" s="323"/>
      <c r="AE193" s="323"/>
      <c r="AF193" s="204"/>
      <c r="AG193" s="204"/>
      <c r="AH193" s="263"/>
      <c r="AI193" s="205"/>
    </row>
    <row r="194" spans="1:35" s="194" customFormat="1" ht="30" customHeight="1" x14ac:dyDescent="0.2">
      <c r="A194" s="135"/>
      <c r="B194" s="136"/>
      <c r="C194" s="137"/>
      <c r="D194" s="140"/>
      <c r="E194" s="138"/>
      <c r="F194" s="139"/>
      <c r="G194" s="136"/>
      <c r="H194" s="136"/>
      <c r="I194" s="308"/>
      <c r="J194" s="140"/>
      <c r="K194" s="138"/>
      <c r="L194" s="139"/>
      <c r="M194" s="157"/>
      <c r="N194" s="157"/>
      <c r="O194" s="144"/>
      <c r="Q194" s="202" t="str">
        <f t="shared" si="12"/>
        <v>-</v>
      </c>
      <c r="R194" s="203">
        <f t="shared" si="13"/>
        <v>0</v>
      </c>
      <c r="S194" s="323"/>
      <c r="T194" s="323"/>
      <c r="U194" s="323"/>
      <c r="V194" s="326"/>
      <c r="W194" s="323"/>
      <c r="X194" s="318"/>
      <c r="Y194" s="323"/>
      <c r="Z194" s="323"/>
      <c r="AA194" s="323"/>
      <c r="AB194" s="323"/>
      <c r="AC194" s="323"/>
      <c r="AD194" s="323"/>
      <c r="AE194" s="323"/>
      <c r="AF194" s="204"/>
      <c r="AG194" s="204"/>
      <c r="AH194" s="263"/>
      <c r="AI194" s="205"/>
    </row>
    <row r="195" spans="1:35" s="194" customFormat="1" ht="30" customHeight="1" x14ac:dyDescent="0.2">
      <c r="A195" s="135"/>
      <c r="B195" s="136"/>
      <c r="C195" s="137"/>
      <c r="D195" s="140"/>
      <c r="E195" s="138"/>
      <c r="F195" s="139"/>
      <c r="G195" s="136"/>
      <c r="H195" s="136"/>
      <c r="I195" s="308"/>
      <c r="J195" s="140"/>
      <c r="K195" s="138"/>
      <c r="L195" s="139"/>
      <c r="M195" s="157"/>
      <c r="N195" s="157"/>
      <c r="O195" s="144"/>
      <c r="Q195" s="202" t="str">
        <f t="shared" si="12"/>
        <v>-</v>
      </c>
      <c r="R195" s="203">
        <f t="shared" si="13"/>
        <v>0</v>
      </c>
      <c r="S195" s="323"/>
      <c r="T195" s="323"/>
      <c r="U195" s="323"/>
      <c r="V195" s="326"/>
      <c r="W195" s="323"/>
      <c r="X195" s="318"/>
      <c r="Y195" s="323"/>
      <c r="Z195" s="323"/>
      <c r="AA195" s="323"/>
      <c r="AB195" s="323"/>
      <c r="AC195" s="323"/>
      <c r="AD195" s="323"/>
      <c r="AE195" s="323"/>
      <c r="AF195" s="204"/>
      <c r="AG195" s="204"/>
      <c r="AH195" s="263"/>
      <c r="AI195" s="205"/>
    </row>
    <row r="196" spans="1:35" s="194" customFormat="1" ht="30" customHeight="1" x14ac:dyDescent="0.2">
      <c r="A196" s="135"/>
      <c r="B196" s="136"/>
      <c r="C196" s="137"/>
      <c r="D196" s="140"/>
      <c r="E196" s="138"/>
      <c r="F196" s="139"/>
      <c r="G196" s="136"/>
      <c r="H196" s="136"/>
      <c r="I196" s="308"/>
      <c r="J196" s="140"/>
      <c r="K196" s="138"/>
      <c r="L196" s="139"/>
      <c r="M196" s="157"/>
      <c r="N196" s="157"/>
      <c r="O196" s="144"/>
      <c r="Q196" s="202" t="str">
        <f t="shared" si="12"/>
        <v>-</v>
      </c>
      <c r="R196" s="203">
        <f t="shared" si="13"/>
        <v>0</v>
      </c>
      <c r="S196" s="323"/>
      <c r="T196" s="323"/>
      <c r="U196" s="323"/>
      <c r="V196" s="326"/>
      <c r="W196" s="323"/>
      <c r="X196" s="318"/>
      <c r="Y196" s="323"/>
      <c r="Z196" s="323"/>
      <c r="AA196" s="323"/>
      <c r="AB196" s="323"/>
      <c r="AC196" s="323"/>
      <c r="AD196" s="323"/>
      <c r="AE196" s="323"/>
      <c r="AF196" s="204"/>
      <c r="AG196" s="204"/>
      <c r="AH196" s="263"/>
      <c r="AI196" s="205"/>
    </row>
    <row r="197" spans="1:35" s="194" customFormat="1" ht="30" customHeight="1" x14ac:dyDescent="0.2">
      <c r="A197" s="135"/>
      <c r="B197" s="136"/>
      <c r="C197" s="137"/>
      <c r="D197" s="140"/>
      <c r="E197" s="138"/>
      <c r="F197" s="139"/>
      <c r="G197" s="136"/>
      <c r="H197" s="136"/>
      <c r="I197" s="308"/>
      <c r="J197" s="140"/>
      <c r="K197" s="138"/>
      <c r="L197" s="139"/>
      <c r="M197" s="157"/>
      <c r="N197" s="157"/>
      <c r="O197" s="144"/>
      <c r="Q197" s="202" t="str">
        <f t="shared" si="12"/>
        <v>-</v>
      </c>
      <c r="R197" s="203">
        <f t="shared" si="13"/>
        <v>0</v>
      </c>
      <c r="S197" s="323"/>
      <c r="T197" s="323"/>
      <c r="U197" s="323"/>
      <c r="V197" s="326"/>
      <c r="W197" s="323"/>
      <c r="X197" s="318"/>
      <c r="Y197" s="323"/>
      <c r="Z197" s="323"/>
      <c r="AA197" s="323"/>
      <c r="AB197" s="323"/>
      <c r="AC197" s="323"/>
      <c r="AD197" s="323"/>
      <c r="AE197" s="323"/>
      <c r="AF197" s="204"/>
      <c r="AG197" s="204"/>
      <c r="AH197" s="263"/>
      <c r="AI197" s="205"/>
    </row>
    <row r="198" spans="1:35" s="194" customFormat="1" ht="30" customHeight="1" x14ac:dyDescent="0.2">
      <c r="A198" s="135"/>
      <c r="B198" s="136"/>
      <c r="C198" s="137"/>
      <c r="D198" s="140"/>
      <c r="E198" s="138"/>
      <c r="F198" s="139"/>
      <c r="G198" s="136"/>
      <c r="H198" s="136"/>
      <c r="I198" s="308"/>
      <c r="J198" s="140"/>
      <c r="K198" s="138"/>
      <c r="L198" s="139"/>
      <c r="M198" s="157"/>
      <c r="N198" s="157"/>
      <c r="O198" s="144"/>
      <c r="Q198" s="202" t="str">
        <f t="shared" si="12"/>
        <v>-</v>
      </c>
      <c r="R198" s="203">
        <f t="shared" si="13"/>
        <v>0</v>
      </c>
      <c r="S198" s="323"/>
      <c r="T198" s="323"/>
      <c r="U198" s="323"/>
      <c r="V198" s="326"/>
      <c r="W198" s="323"/>
      <c r="X198" s="318"/>
      <c r="Y198" s="323"/>
      <c r="Z198" s="323"/>
      <c r="AA198" s="323"/>
      <c r="AB198" s="323"/>
      <c r="AC198" s="323"/>
      <c r="AD198" s="323"/>
      <c r="AE198" s="323"/>
      <c r="AF198" s="204"/>
      <c r="AG198" s="204"/>
      <c r="AH198" s="263"/>
      <c r="AI198" s="205"/>
    </row>
    <row r="199" spans="1:35" s="194" customFormat="1" ht="30" customHeight="1" x14ac:dyDescent="0.2">
      <c r="A199" s="135"/>
      <c r="B199" s="136"/>
      <c r="C199" s="137"/>
      <c r="D199" s="140"/>
      <c r="E199" s="138"/>
      <c r="F199" s="139"/>
      <c r="G199" s="136"/>
      <c r="H199" s="136"/>
      <c r="I199" s="308"/>
      <c r="J199" s="140"/>
      <c r="K199" s="138"/>
      <c r="L199" s="139"/>
      <c r="M199" s="157"/>
      <c r="N199" s="157"/>
      <c r="O199" s="144"/>
      <c r="Q199" s="202" t="str">
        <f t="shared" si="12"/>
        <v>-</v>
      </c>
      <c r="R199" s="203">
        <f t="shared" si="13"/>
        <v>0</v>
      </c>
      <c r="S199" s="323"/>
      <c r="T199" s="323"/>
      <c r="U199" s="323"/>
      <c r="V199" s="326"/>
      <c r="W199" s="323"/>
      <c r="X199" s="318"/>
      <c r="Y199" s="323"/>
      <c r="Z199" s="323"/>
      <c r="AA199" s="323"/>
      <c r="AB199" s="323"/>
      <c r="AC199" s="323"/>
      <c r="AD199" s="323"/>
      <c r="AE199" s="323"/>
      <c r="AF199" s="204"/>
      <c r="AG199" s="204"/>
      <c r="AH199" s="263"/>
      <c r="AI199" s="205"/>
    </row>
    <row r="200" spans="1:35" s="194" customFormat="1" ht="30" customHeight="1" x14ac:dyDescent="0.2">
      <c r="A200" s="135"/>
      <c r="B200" s="136"/>
      <c r="C200" s="137"/>
      <c r="D200" s="140"/>
      <c r="E200" s="138"/>
      <c r="F200" s="139"/>
      <c r="G200" s="136"/>
      <c r="H200" s="136"/>
      <c r="I200" s="308"/>
      <c r="J200" s="140"/>
      <c r="K200" s="138"/>
      <c r="L200" s="139"/>
      <c r="M200" s="157"/>
      <c r="N200" s="157"/>
      <c r="O200" s="144"/>
      <c r="Q200" s="202" t="str">
        <f t="shared" ref="Q200:Q206" si="18">IF(OR(F200="",M200="",M200=""),"-",IF(AND(M200=100%,N200=100%),"Cerrada","Abierta"))</f>
        <v>-</v>
      </c>
      <c r="R200" s="203">
        <f t="shared" ref="R200:R204" si="19">IF(F200="",0,1)</f>
        <v>0</v>
      </c>
      <c r="S200" s="323"/>
      <c r="T200" s="323"/>
      <c r="U200" s="323"/>
      <c r="V200" s="326"/>
      <c r="W200" s="323"/>
      <c r="X200" s="318"/>
      <c r="Y200" s="323"/>
      <c r="Z200" s="323"/>
      <c r="AA200" s="323"/>
      <c r="AB200" s="323"/>
      <c r="AC200" s="323"/>
      <c r="AD200" s="323"/>
      <c r="AE200" s="323"/>
      <c r="AF200" s="204"/>
      <c r="AG200" s="204"/>
      <c r="AH200" s="263"/>
      <c r="AI200" s="205"/>
    </row>
    <row r="201" spans="1:35" s="194" customFormat="1" ht="30" customHeight="1" x14ac:dyDescent="0.2">
      <c r="A201" s="135"/>
      <c r="B201" s="136"/>
      <c r="C201" s="137"/>
      <c r="D201" s="140"/>
      <c r="E201" s="138"/>
      <c r="F201" s="139"/>
      <c r="G201" s="136"/>
      <c r="H201" s="136"/>
      <c r="I201" s="308"/>
      <c r="J201" s="140"/>
      <c r="K201" s="138"/>
      <c r="L201" s="139"/>
      <c r="M201" s="157"/>
      <c r="N201" s="157"/>
      <c r="O201" s="144"/>
      <c r="Q201" s="202" t="str">
        <f t="shared" si="18"/>
        <v>-</v>
      </c>
      <c r="R201" s="203">
        <f t="shared" si="19"/>
        <v>0</v>
      </c>
      <c r="S201" s="323"/>
      <c r="T201" s="323"/>
      <c r="U201" s="323"/>
      <c r="V201" s="326"/>
      <c r="W201" s="323"/>
      <c r="X201" s="318"/>
      <c r="Y201" s="323"/>
      <c r="Z201" s="323"/>
      <c r="AA201" s="323"/>
      <c r="AB201" s="323"/>
      <c r="AC201" s="323"/>
      <c r="AD201" s="323"/>
      <c r="AE201" s="323"/>
      <c r="AF201" s="204"/>
      <c r="AG201" s="204"/>
      <c r="AH201" s="263"/>
      <c r="AI201" s="205"/>
    </row>
    <row r="202" spans="1:35" s="194" customFormat="1" ht="30" customHeight="1" x14ac:dyDescent="0.2">
      <c r="A202" s="135"/>
      <c r="B202" s="136"/>
      <c r="C202" s="137"/>
      <c r="D202" s="140"/>
      <c r="E202" s="138"/>
      <c r="F202" s="139"/>
      <c r="G202" s="136"/>
      <c r="H202" s="136"/>
      <c r="I202" s="308"/>
      <c r="J202" s="140"/>
      <c r="K202" s="138"/>
      <c r="L202" s="139"/>
      <c r="M202" s="157"/>
      <c r="N202" s="157"/>
      <c r="O202" s="144"/>
      <c r="Q202" s="202" t="str">
        <f t="shared" si="18"/>
        <v>-</v>
      </c>
      <c r="R202" s="203">
        <f t="shared" si="19"/>
        <v>0</v>
      </c>
      <c r="S202" s="323"/>
      <c r="T202" s="323"/>
      <c r="U202" s="323"/>
      <c r="V202" s="326"/>
      <c r="W202" s="323"/>
      <c r="X202" s="318"/>
      <c r="Y202" s="323"/>
      <c r="Z202" s="323"/>
      <c r="AA202" s="323"/>
      <c r="AB202" s="323"/>
      <c r="AC202" s="323"/>
      <c r="AD202" s="323"/>
      <c r="AE202" s="323"/>
      <c r="AF202" s="204"/>
      <c r="AG202" s="204"/>
      <c r="AH202" s="263"/>
      <c r="AI202" s="205"/>
    </row>
    <row r="203" spans="1:35" s="194" customFormat="1" ht="30" customHeight="1" x14ac:dyDescent="0.2">
      <c r="A203" s="135"/>
      <c r="B203" s="136"/>
      <c r="C203" s="137"/>
      <c r="D203" s="140"/>
      <c r="E203" s="138"/>
      <c r="F203" s="139"/>
      <c r="G203" s="136"/>
      <c r="H203" s="136"/>
      <c r="I203" s="308"/>
      <c r="J203" s="140"/>
      <c r="K203" s="138"/>
      <c r="L203" s="139"/>
      <c r="M203" s="157"/>
      <c r="N203" s="157"/>
      <c r="O203" s="144"/>
      <c r="Q203" s="202" t="str">
        <f t="shared" si="18"/>
        <v>-</v>
      </c>
      <c r="R203" s="203">
        <f t="shared" si="19"/>
        <v>0</v>
      </c>
      <c r="S203" s="323"/>
      <c r="T203" s="323"/>
      <c r="U203" s="323"/>
      <c r="V203" s="326"/>
      <c r="W203" s="323"/>
      <c r="X203" s="318"/>
      <c r="Y203" s="323"/>
      <c r="Z203" s="323"/>
      <c r="AA203" s="323"/>
      <c r="AB203" s="323"/>
      <c r="AC203" s="323"/>
      <c r="AD203" s="323"/>
      <c r="AE203" s="323"/>
      <c r="AF203" s="204"/>
      <c r="AG203" s="204"/>
      <c r="AH203" s="263"/>
      <c r="AI203" s="205"/>
    </row>
    <row r="204" spans="1:35" s="194" customFormat="1" ht="30" customHeight="1" x14ac:dyDescent="0.2">
      <c r="A204" s="135"/>
      <c r="B204" s="136"/>
      <c r="C204" s="137"/>
      <c r="D204" s="140"/>
      <c r="E204" s="138"/>
      <c r="F204" s="139"/>
      <c r="G204" s="136"/>
      <c r="H204" s="136"/>
      <c r="I204" s="308"/>
      <c r="J204" s="140"/>
      <c r="K204" s="138"/>
      <c r="L204" s="139"/>
      <c r="M204" s="157"/>
      <c r="N204" s="157"/>
      <c r="O204" s="144"/>
      <c r="Q204" s="202" t="str">
        <f t="shared" si="18"/>
        <v>-</v>
      </c>
      <c r="R204" s="203">
        <f t="shared" si="19"/>
        <v>0</v>
      </c>
      <c r="S204" s="323"/>
      <c r="T204" s="323"/>
      <c r="U204" s="323"/>
      <c r="V204" s="326"/>
      <c r="W204" s="323"/>
      <c r="X204" s="318"/>
      <c r="Y204" s="323"/>
      <c r="Z204" s="323"/>
      <c r="AA204" s="323"/>
      <c r="AB204" s="323"/>
      <c r="AC204" s="323"/>
      <c r="AD204" s="323"/>
      <c r="AE204" s="323"/>
      <c r="AF204" s="204"/>
      <c r="AG204" s="204"/>
      <c r="AH204" s="263"/>
      <c r="AI204" s="205"/>
    </row>
    <row r="205" spans="1:35" s="267" customFormat="1" ht="45.75" customHeight="1" x14ac:dyDescent="0.3">
      <c r="A205" s="488" t="s">
        <v>580</v>
      </c>
      <c r="B205" s="489"/>
      <c r="C205" s="489"/>
      <c r="D205" s="489"/>
      <c r="E205" s="489"/>
      <c r="F205" s="489"/>
      <c r="G205" s="489"/>
      <c r="H205" s="489"/>
      <c r="I205" s="489"/>
      <c r="J205" s="489"/>
      <c r="K205" s="489"/>
      <c r="L205" s="489"/>
      <c r="M205" s="490"/>
      <c r="N205" s="490"/>
      <c r="O205" s="491"/>
      <c r="P205" s="194"/>
      <c r="Q205" s="202" t="str">
        <f t="shared" si="18"/>
        <v>-</v>
      </c>
      <c r="R205" s="265"/>
      <c r="S205" s="328"/>
      <c r="T205" s="328"/>
      <c r="U205" s="328"/>
      <c r="V205" s="328"/>
      <c r="W205" s="328"/>
      <c r="X205" s="328"/>
      <c r="Y205" s="328"/>
      <c r="Z205" s="328"/>
      <c r="AA205" s="328"/>
      <c r="AB205" s="328"/>
      <c r="AC205" s="328"/>
      <c r="AD205" s="328"/>
      <c r="AE205" s="328"/>
      <c r="AF205" s="274"/>
      <c r="AG205" s="274"/>
      <c r="AH205" s="265"/>
      <c r="AI205" s="205"/>
    </row>
    <row r="206" spans="1:35" x14ac:dyDescent="0.3">
      <c r="O206" s="143"/>
      <c r="P206" s="194"/>
      <c r="Q206" s="202" t="str">
        <f t="shared" si="18"/>
        <v>-</v>
      </c>
      <c r="R206" s="203"/>
      <c r="S206" s="329"/>
    </row>
    <row r="207" spans="1:35" x14ac:dyDescent="0.3">
      <c r="P207" s="194"/>
    </row>
  </sheetData>
  <autoFilter ref="A1:AI205">
    <filterColumn colId="0" showButton="0"/>
    <filterColumn colId="1" showButton="0"/>
    <filterColumn colId="3" showButton="0"/>
    <filterColumn colId="4" showButton="0"/>
    <filterColumn colId="5" showButton="0"/>
    <filterColumn colId="6" showButton="0"/>
    <filterColumn colId="7" showButton="0"/>
    <filterColumn colId="8" showButton="0"/>
    <filterColumn colId="9" showButton="0"/>
    <filterColumn colId="10" showButton="0"/>
  </autoFilter>
  <mergeCells count="21">
    <mergeCell ref="AF5:AG5"/>
    <mergeCell ref="M5:M6"/>
    <mergeCell ref="N5:N6"/>
    <mergeCell ref="M4:N4"/>
    <mergeCell ref="Q1:Q6"/>
    <mergeCell ref="O4:O6"/>
    <mergeCell ref="A205:O205"/>
    <mergeCell ref="D5:D6"/>
    <mergeCell ref="D1:L2"/>
    <mergeCell ref="A3:L3"/>
    <mergeCell ref="A4:L4"/>
    <mergeCell ref="F5:F6"/>
    <mergeCell ref="G5:H5"/>
    <mergeCell ref="I5:I6"/>
    <mergeCell ref="J5:J6"/>
    <mergeCell ref="K5:L5"/>
    <mergeCell ref="A2:C2"/>
    <mergeCell ref="A1:C1"/>
    <mergeCell ref="C5:C6"/>
    <mergeCell ref="A5:A6"/>
    <mergeCell ref="B5:B6"/>
  </mergeCells>
  <conditionalFormatting sqref="M131:N142 M183:N204 M146:N165 M7:N129">
    <cfRule type="cellIs" dxfId="138" priority="35" operator="between">
      <formula>0.8</formula>
      <formula>0.99</formula>
    </cfRule>
    <cfRule type="cellIs" dxfId="137" priority="36" operator="equal">
      <formula>1</formula>
    </cfRule>
    <cfRule type="cellIs" dxfId="136" priority="37" operator="between">
      <formula>0</formula>
      <formula>0.79</formula>
    </cfRule>
  </conditionalFormatting>
  <conditionalFormatting sqref="M131:N142 M183:N204 M146:N165 M121:N129">
    <cfRule type="expression" dxfId="135" priority="29">
      <formula>M121=""</formula>
    </cfRule>
  </conditionalFormatting>
  <conditionalFormatting sqref="X121:X129 X183:X204 Y91:Y93 X131:X165 Q7:Q206">
    <cfRule type="cellIs" dxfId="134" priority="31" operator="equal">
      <formula>"Cerrada"</formula>
    </cfRule>
    <cfRule type="cellIs" dxfId="133" priority="32" operator="equal">
      <formula>"Abierta"</formula>
    </cfRule>
  </conditionalFormatting>
  <conditionalFormatting sqref="T92:X93">
    <cfRule type="cellIs" dxfId="132" priority="483" operator="equal">
      <formula>"Cerrada"</formula>
    </cfRule>
    <cfRule type="cellIs" dxfId="131" priority="484" operator="equal">
      <formula>"Abierta"</formula>
    </cfRule>
  </conditionalFormatting>
  <conditionalFormatting sqref="T10:Y60">
    <cfRule type="cellIs" dxfId="130" priority="461" operator="equal">
      <formula>"Cerrada"</formula>
    </cfRule>
    <cfRule type="cellIs" dxfId="129" priority="462" operator="equal">
      <formula>"Abierta"</formula>
    </cfRule>
  </conditionalFormatting>
  <conditionalFormatting sqref="T107:AE110">
    <cfRule type="cellIs" dxfId="128" priority="467" operator="equal">
      <formula>"Cerrada"</formula>
    </cfRule>
    <cfRule type="cellIs" dxfId="127" priority="468" operator="equal">
      <formula>"Abierta"</formula>
    </cfRule>
  </conditionalFormatting>
  <conditionalFormatting sqref="X116">
    <cfRule type="cellIs" dxfId="126" priority="465" operator="equal">
      <formula>"Cerrada"</formula>
    </cfRule>
    <cfRule type="cellIs" dxfId="125" priority="466" operator="equal">
      <formula>"Abierta"</formula>
    </cfRule>
  </conditionalFormatting>
  <conditionalFormatting sqref="Z10:AA27 AA28 Z29:AA34 AA35 Z36:AA60">
    <cfRule type="cellIs" dxfId="124" priority="495" operator="equal">
      <formula>"Cerrada"</formula>
    </cfRule>
    <cfRule type="cellIs" dxfId="123" priority="496" operator="equal">
      <formula>"Abierta"</formula>
    </cfRule>
  </conditionalFormatting>
  <conditionalFormatting sqref="AB10:AE60 T74:AE74 T78:AE78 Z92:AE93 T95:AE97 T101:AE104 T112:AE112">
    <cfRule type="cellIs" dxfId="122" priority="471" operator="equal">
      <formula>"Cerrada"</formula>
    </cfRule>
    <cfRule type="cellIs" dxfId="121" priority="472" operator="equal">
      <formula>"Abierta"</formula>
    </cfRule>
  </conditionalFormatting>
  <conditionalFormatting sqref="M143:N143">
    <cfRule type="cellIs" dxfId="120" priority="26" operator="between">
      <formula>0.8</formula>
      <formula>0.99</formula>
    </cfRule>
    <cfRule type="cellIs" dxfId="119" priority="27" operator="equal">
      <formula>1</formula>
    </cfRule>
    <cfRule type="cellIs" dxfId="118" priority="28" operator="between">
      <formula>0</formula>
      <formula>0.79</formula>
    </cfRule>
  </conditionalFormatting>
  <conditionalFormatting sqref="M143:N143">
    <cfRule type="expression" dxfId="117" priority="25">
      <formula>M143=""</formula>
    </cfRule>
  </conditionalFormatting>
  <conditionalFormatting sqref="M144:N144">
    <cfRule type="cellIs" dxfId="116" priority="22" operator="between">
      <formula>0.8</formula>
      <formula>0.99</formula>
    </cfRule>
    <cfRule type="cellIs" dxfId="115" priority="23" operator="equal">
      <formula>1</formula>
    </cfRule>
    <cfRule type="cellIs" dxfId="114" priority="24" operator="between">
      <formula>0</formula>
      <formula>0.79</formula>
    </cfRule>
  </conditionalFormatting>
  <conditionalFormatting sqref="M144:N144">
    <cfRule type="expression" dxfId="113" priority="21">
      <formula>M144=""</formula>
    </cfRule>
  </conditionalFormatting>
  <conditionalFormatting sqref="M145:N145">
    <cfRule type="cellIs" dxfId="112" priority="18" operator="between">
      <formula>0.8</formula>
      <formula>0.99</formula>
    </cfRule>
    <cfRule type="cellIs" dxfId="111" priority="19" operator="equal">
      <formula>1</formula>
    </cfRule>
    <cfRule type="cellIs" dxfId="110" priority="20" operator="between">
      <formula>0</formula>
      <formula>0.79</formula>
    </cfRule>
  </conditionalFormatting>
  <conditionalFormatting sqref="M145:N145">
    <cfRule type="expression" dxfId="109" priority="17">
      <formula>M145=""</formula>
    </cfRule>
  </conditionalFormatting>
  <conditionalFormatting sqref="M130:N130">
    <cfRule type="cellIs" dxfId="108" priority="10" operator="between">
      <formula>0.8</formula>
      <formula>0.99</formula>
    </cfRule>
    <cfRule type="cellIs" dxfId="107" priority="11" operator="equal">
      <formula>1</formula>
    </cfRule>
    <cfRule type="cellIs" dxfId="106" priority="12" operator="between">
      <formula>0</formula>
      <formula>0.79</formula>
    </cfRule>
  </conditionalFormatting>
  <conditionalFormatting sqref="M130:N130">
    <cfRule type="expression" dxfId="105" priority="7">
      <formula>M130=""</formula>
    </cfRule>
  </conditionalFormatting>
  <conditionalFormatting sqref="X130">
    <cfRule type="cellIs" dxfId="104" priority="8" operator="equal">
      <formula>"Cerrada"</formula>
    </cfRule>
    <cfRule type="cellIs" dxfId="103" priority="9" operator="equal">
      <formula>"Abierta"</formula>
    </cfRule>
  </conditionalFormatting>
  <conditionalFormatting sqref="M166:N182">
    <cfRule type="cellIs" dxfId="102" priority="4" operator="between">
      <formula>0.8</formula>
      <formula>0.99</formula>
    </cfRule>
    <cfRule type="cellIs" dxfId="101" priority="5" operator="equal">
      <formula>1</formula>
    </cfRule>
    <cfRule type="cellIs" dxfId="100" priority="6" operator="between">
      <formula>0</formula>
      <formula>0.79</formula>
    </cfRule>
  </conditionalFormatting>
  <conditionalFormatting sqref="M166:N182">
    <cfRule type="expression" dxfId="99" priority="1">
      <formula>M166=""</formula>
    </cfRule>
  </conditionalFormatting>
  <conditionalFormatting sqref="X166:X182">
    <cfRule type="cellIs" dxfId="98" priority="2" operator="equal">
      <formula>"Cerrada"</formula>
    </cfRule>
    <cfRule type="cellIs" dxfId="97" priority="3" operator="equal">
      <formula>"Abierta"</formula>
    </cfRule>
  </conditionalFormatting>
  <printOptions horizontalCentered="1" verticalCentered="1"/>
  <pageMargins left="0.15748031496062992" right="0.19685039370078741" top="0.59055118110236227" bottom="0.39370078740157483" header="0.19685039370078741" footer="0.19685039370078741"/>
  <pageSetup paperSize="14" scale="67" orientation="landscape" r:id="rId1"/>
  <headerFooter alignWithMargins="0">
    <oddFooter xml:space="preserve">&amp;C&amp;8 &amp;R&amp;8PÁGINA &amp;P DE &amp;N                                    </oddFooter>
  </headerFooter>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'DEPENDENCIAS-RESPONSABLES'!$B$1:$B$13</xm:f>
          </x14:formula1>
          <xm:sqref>S6:AE129 S131:AE204</xm:sqref>
        </x14:dataValidation>
        <x14:dataValidation type="list" allowBlank="1" showInputMessage="1" showErrorMessage="1">
          <x14:formula1>
            <xm:f>Listado!$A$2:$A$12</xm:f>
          </x14:formula1>
          <xm:sqref>E131:E204 E7:E129</xm:sqref>
        </x14:dataValidation>
        <x14:dataValidation type="list" allowBlank="1" showInputMessage="1" showErrorMessage="1">
          <x14:formula1>
            <xm:f>'[6]DEPENDENCIAS-RESPONSABLES'!#REF!</xm:f>
          </x14:formula1>
          <xm:sqref>K130 S130:AE130</xm:sqref>
        </x14:dataValidation>
        <x14:dataValidation type="list" allowBlank="1" showInputMessage="1" showErrorMessage="1">
          <x14:formula1>
            <xm:f>[6]Listado!#REF!</xm:f>
          </x14:formula1>
          <xm:sqref>E130</xm:sqref>
        </x14:dataValidation>
        <x14:dataValidation type="list" allowBlank="1" showInputMessage="1" showErrorMessage="1">
          <x14:formula1>
            <xm:f>'DEPENDENCIAS-RESPONSABLES'!$B$1:$B$48</xm:f>
          </x14:formula1>
          <xm:sqref>K131:K204 K7:K129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7"/>
  <sheetViews>
    <sheetView showGridLines="0" view="pageBreakPreview" zoomScaleNormal="75" zoomScaleSheetLayoutView="100" workbookViewId="0">
      <selection activeCell="E62" sqref="E62"/>
    </sheetView>
  </sheetViews>
  <sheetFormatPr baseColWidth="10" defaultColWidth="11.42578125" defaultRowHeight="12.75" x14ac:dyDescent="0.2"/>
  <cols>
    <col min="1" max="1" width="13.7109375" style="1" customWidth="1"/>
    <col min="2" max="2" width="12.140625" style="1" customWidth="1"/>
    <col min="3" max="3" width="7.28515625" style="1" customWidth="1"/>
    <col min="4" max="4" width="11.5703125" style="1" customWidth="1"/>
    <col min="5" max="5" width="18" style="1" customWidth="1"/>
    <col min="6" max="6" width="17.7109375" style="1" customWidth="1"/>
    <col min="7" max="7" width="14.140625" style="1" customWidth="1"/>
    <col min="8" max="8" width="15.7109375" style="1" customWidth="1"/>
    <col min="9" max="9" width="13.28515625" style="1" customWidth="1"/>
    <col min="10" max="10" width="15.140625" style="1" customWidth="1"/>
    <col min="11" max="11" width="10.28515625" style="1" customWidth="1"/>
    <col min="12" max="12" width="7.85546875" style="1" customWidth="1"/>
    <col min="13" max="13" width="16" style="1" customWidth="1"/>
    <col min="14" max="14" width="18.85546875" style="1" customWidth="1"/>
    <col min="15" max="15" width="16.7109375" style="1" customWidth="1"/>
    <col min="16" max="16384" width="11.42578125" style="1"/>
  </cols>
  <sheetData>
    <row r="1" spans="1:15" ht="45.75" customHeight="1" x14ac:dyDescent="0.2">
      <c r="A1" s="531" t="s">
        <v>577</v>
      </c>
      <c r="B1" s="531"/>
      <c r="C1" s="531"/>
      <c r="D1" s="531"/>
      <c r="E1" s="531"/>
      <c r="F1" s="531"/>
      <c r="G1" s="531"/>
      <c r="H1" s="531"/>
      <c r="I1" s="531"/>
      <c r="J1" s="531"/>
      <c r="K1" s="531"/>
      <c r="L1" s="531"/>
      <c r="M1" s="531"/>
      <c r="N1" s="531"/>
      <c r="O1" s="531"/>
    </row>
    <row r="2" spans="1:15" ht="45.75" customHeight="1" x14ac:dyDescent="0.2">
      <c r="A2" s="3"/>
      <c r="B2" s="4"/>
      <c r="C2" s="4"/>
      <c r="D2" s="4"/>
      <c r="E2" s="4"/>
      <c r="F2" s="5"/>
      <c r="G2" s="5"/>
      <c r="H2" s="5"/>
      <c r="I2" s="5"/>
      <c r="J2" s="5"/>
      <c r="K2" s="5"/>
      <c r="L2" s="5"/>
      <c r="M2" s="5"/>
      <c r="N2" s="5"/>
      <c r="O2" s="6"/>
    </row>
    <row r="3" spans="1:15" ht="45.75" customHeight="1" x14ac:dyDescent="0.2">
      <c r="A3" s="7"/>
      <c r="F3" s="8"/>
      <c r="G3" s="8"/>
      <c r="H3" s="8"/>
      <c r="I3" s="8"/>
      <c r="J3" s="8"/>
      <c r="K3" s="8"/>
      <c r="L3" s="8"/>
      <c r="M3" s="8"/>
      <c r="N3" s="8"/>
      <c r="O3" s="9"/>
    </row>
    <row r="4" spans="1:15" x14ac:dyDescent="0.2">
      <c r="A4" s="7"/>
      <c r="F4" s="8"/>
      <c r="G4" s="8"/>
      <c r="H4" s="8"/>
      <c r="I4" s="8"/>
      <c r="J4" s="8"/>
      <c r="K4" s="8"/>
      <c r="L4" s="8"/>
      <c r="M4" s="8"/>
      <c r="N4" s="8"/>
      <c r="O4" s="9"/>
    </row>
    <row r="5" spans="1:15" x14ac:dyDescent="0.2">
      <c r="A5" s="7"/>
      <c r="O5" s="10"/>
    </row>
    <row r="6" spans="1:15" x14ac:dyDescent="0.2">
      <c r="A6" s="7"/>
      <c r="O6" s="10"/>
    </row>
    <row r="7" spans="1:15" x14ac:dyDescent="0.2">
      <c r="A7" s="7"/>
      <c r="O7" s="10"/>
    </row>
    <row r="8" spans="1:15" x14ac:dyDescent="0.2">
      <c r="A8" s="7"/>
      <c r="O8" s="10"/>
    </row>
    <row r="9" spans="1:15" x14ac:dyDescent="0.2">
      <c r="A9" s="7"/>
      <c r="O9" s="10"/>
    </row>
    <row r="10" spans="1:15" x14ac:dyDescent="0.2">
      <c r="A10" s="7"/>
      <c r="O10" s="10"/>
    </row>
    <row r="11" spans="1:15" x14ac:dyDescent="0.2">
      <c r="A11" s="7"/>
      <c r="O11" s="10"/>
    </row>
    <row r="12" spans="1:15" x14ac:dyDescent="0.2">
      <c r="A12" s="7"/>
      <c r="O12" s="10"/>
    </row>
    <row r="13" spans="1:15" x14ac:dyDescent="0.2">
      <c r="A13" s="7"/>
      <c r="O13" s="10"/>
    </row>
    <row r="14" spans="1:15" x14ac:dyDescent="0.2">
      <c r="A14" s="7"/>
      <c r="O14" s="10"/>
    </row>
    <row r="15" spans="1:15" x14ac:dyDescent="0.2">
      <c r="A15" s="7"/>
      <c r="O15" s="10"/>
    </row>
    <row r="16" spans="1:15" x14ac:dyDescent="0.2">
      <c r="A16" s="7"/>
      <c r="O16" s="10"/>
    </row>
    <row r="17" spans="1:15" x14ac:dyDescent="0.2">
      <c r="A17" s="7"/>
      <c r="O17" s="10"/>
    </row>
    <row r="18" spans="1:15" x14ac:dyDescent="0.2">
      <c r="A18" s="7"/>
      <c r="O18" s="10"/>
    </row>
    <row r="19" spans="1:15" x14ac:dyDescent="0.2">
      <c r="A19" s="7"/>
      <c r="O19" s="10"/>
    </row>
    <row r="20" spans="1:15" x14ac:dyDescent="0.2">
      <c r="A20" s="7"/>
      <c r="O20" s="10"/>
    </row>
    <row r="21" spans="1:15" ht="12" customHeight="1" x14ac:dyDescent="0.2">
      <c r="A21" s="7"/>
      <c r="O21" s="10"/>
    </row>
    <row r="22" spans="1:15" x14ac:dyDescent="0.2">
      <c r="A22" s="7"/>
      <c r="O22" s="10"/>
    </row>
    <row r="23" spans="1:15" x14ac:dyDescent="0.2">
      <c r="A23" s="7"/>
      <c r="O23" s="10"/>
    </row>
    <row r="24" spans="1:15" x14ac:dyDescent="0.2">
      <c r="A24" s="7"/>
      <c r="O24" s="10"/>
    </row>
    <row r="25" spans="1:15" x14ac:dyDescent="0.2">
      <c r="A25" s="7"/>
      <c r="O25" s="10"/>
    </row>
    <row r="26" spans="1:15" x14ac:dyDescent="0.2">
      <c r="A26" s="7"/>
      <c r="O26" s="10"/>
    </row>
    <row r="27" spans="1:15" x14ac:dyDescent="0.2">
      <c r="A27" s="7"/>
      <c r="O27" s="10"/>
    </row>
  </sheetData>
  <mergeCells count="1">
    <mergeCell ref="A1:O1"/>
  </mergeCells>
  <printOptions horizontalCentered="1" verticalCentered="1"/>
  <pageMargins left="0.15748031496062992" right="0.19685039370078741" top="0.78740157480314965" bottom="0.39370078740157483" header="0.19685039370078741" footer="0.19685039370078741"/>
  <pageSetup paperSize="14" scale="75" orientation="landscape" r:id="rId1"/>
  <headerFooter alignWithMargins="0">
    <oddFooter xml:space="preserve">&amp;C&amp;8 &amp;R&amp;8PÁGINA &amp;P DE &amp;N                                    </oddFooter>
  </headerFooter>
  <drawing r:id="rId2"/>
  <legacyDrawing r:id="rId3"/>
  <oleObjects>
    <mc:AlternateContent xmlns:mc="http://schemas.openxmlformats.org/markup-compatibility/2006">
      <mc:Choice Requires="x14">
        <oleObject progId="Word.Document.8" shapeId="78849" r:id="rId4">
          <objectPr defaultSize="0" r:id="rId5">
            <anchor moveWithCells="1">
              <from>
                <xdr:col>0</xdr:col>
                <xdr:colOff>85725</xdr:colOff>
                <xdr:row>1</xdr:row>
                <xdr:rowOff>76200</xdr:rowOff>
              </from>
              <to>
                <xdr:col>7</xdr:col>
                <xdr:colOff>28575</xdr:colOff>
                <xdr:row>26</xdr:row>
                <xdr:rowOff>85725</xdr:rowOff>
              </to>
            </anchor>
          </objectPr>
        </oleObject>
      </mc:Choice>
      <mc:Fallback>
        <oleObject progId="Word.Document.8" shapeId="78849" r:id="rId4"/>
      </mc:Fallback>
    </mc:AlternateContent>
    <mc:AlternateContent xmlns:mc="http://schemas.openxmlformats.org/markup-compatibility/2006">
      <mc:Choice Requires="x14">
        <oleObject progId="Word.Document.8" shapeId="78850" r:id="rId6">
          <objectPr defaultSize="0" r:id="rId7">
            <anchor moveWithCells="1">
              <from>
                <xdr:col>7</xdr:col>
                <xdr:colOff>171450</xdr:colOff>
                <xdr:row>1</xdr:row>
                <xdr:rowOff>95250</xdr:rowOff>
              </from>
              <to>
                <xdr:col>14</xdr:col>
                <xdr:colOff>857250</xdr:colOff>
                <xdr:row>26</xdr:row>
                <xdr:rowOff>85725</xdr:rowOff>
              </to>
            </anchor>
          </objectPr>
        </oleObject>
      </mc:Choice>
      <mc:Fallback>
        <oleObject progId="Word.Document.8" shapeId="78850"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25" sqref="B25"/>
    </sheetView>
  </sheetViews>
  <sheetFormatPr baseColWidth="10" defaultColWidth="116.7109375" defaultRowHeight="12.75" x14ac:dyDescent="0.2"/>
  <cols>
    <col min="1" max="1" width="123.85546875" style="152" bestFit="1" customWidth="1"/>
    <col min="2" max="2" width="12.7109375" customWidth="1"/>
  </cols>
  <sheetData>
    <row r="1" spans="1:2" ht="14.25" x14ac:dyDescent="0.2">
      <c r="A1" s="154" t="s">
        <v>166</v>
      </c>
      <c r="B1" s="153">
        <f>COUNTIFS('F-CF-RC-015'!K:K,A1,'F-CF-RC-015'!R:R,1)</f>
        <v>46</v>
      </c>
    </row>
    <row r="2" spans="1:2" ht="14.25" x14ac:dyDescent="0.2">
      <c r="A2" s="154" t="s">
        <v>60</v>
      </c>
      <c r="B2" s="153">
        <f>COUNTIFS('F-CF-RC-015'!K:K,A2,'F-CF-RC-015'!R:R,1)</f>
        <v>15</v>
      </c>
    </row>
    <row r="3" spans="1:2" ht="14.25" x14ac:dyDescent="0.2">
      <c r="A3" s="149" t="s">
        <v>167</v>
      </c>
      <c r="B3">
        <f>COUNTIFS('F-CF-RC-015'!K:K,A3,'F-CF-RC-015'!R:R,1)</f>
        <v>1</v>
      </c>
    </row>
    <row r="4" spans="1:2" ht="14.25" x14ac:dyDescent="0.2">
      <c r="A4" s="149" t="s">
        <v>83</v>
      </c>
      <c r="B4">
        <f>COUNTIFS('F-CF-RC-015'!K:K,A4,'F-CF-RC-015'!R:R,1)</f>
        <v>3</v>
      </c>
    </row>
    <row r="5" spans="1:2" ht="14.25" x14ac:dyDescent="0.2">
      <c r="A5" s="149" t="s">
        <v>140</v>
      </c>
      <c r="B5">
        <f>COUNTIFS('F-CF-RC-015'!K:K,A5,'F-CF-RC-015'!R:R,1)</f>
        <v>6</v>
      </c>
    </row>
    <row r="6" spans="1:2" ht="14.25" x14ac:dyDescent="0.2">
      <c r="A6" s="149" t="s">
        <v>203</v>
      </c>
      <c r="B6">
        <f>COUNTIFS('F-CF-RC-015'!K:K,A6,'F-CF-RC-015'!R:R,1)</f>
        <v>9</v>
      </c>
    </row>
    <row r="7" spans="1:2" ht="14.25" x14ac:dyDescent="0.2">
      <c r="A7" s="149" t="s">
        <v>202</v>
      </c>
      <c r="B7">
        <f>COUNTIFS('F-CF-RC-015'!K:K,A7,'F-CF-RC-015'!R:R,1)</f>
        <v>8</v>
      </c>
    </row>
    <row r="8" spans="1:2" ht="14.25" x14ac:dyDescent="0.2">
      <c r="A8" s="149" t="s">
        <v>201</v>
      </c>
      <c r="B8">
        <f>COUNTIFS('F-CF-RC-015'!K:K,A8,'F-CF-RC-015'!R:R,1)</f>
        <v>7</v>
      </c>
    </row>
    <row r="9" spans="1:2" ht="14.25" x14ac:dyDescent="0.2">
      <c r="A9" s="149" t="s">
        <v>204</v>
      </c>
      <c r="B9">
        <f>COUNTIFS('F-CF-RC-015'!K:K,A9,'F-CF-RC-015'!R:R,1)</f>
        <v>1</v>
      </c>
    </row>
    <row r="10" spans="1:2" ht="14.25" x14ac:dyDescent="0.2">
      <c r="A10" s="149" t="s">
        <v>215</v>
      </c>
      <c r="B10">
        <f>COUNTIFS('F-CF-RC-015'!K:K,A10,'F-CF-RC-015'!R:R,1)</f>
        <v>3</v>
      </c>
    </row>
    <row r="11" spans="1:2" ht="14.25" x14ac:dyDescent="0.2">
      <c r="A11" s="149" t="s">
        <v>216</v>
      </c>
      <c r="B11">
        <f>COUNTIFS('F-CF-RC-015'!K:K,A11,'F-CF-RC-015'!R:R,1)</f>
        <v>0</v>
      </c>
    </row>
    <row r="12" spans="1:2" ht="14.25" x14ac:dyDescent="0.2">
      <c r="A12" s="149" t="s">
        <v>268</v>
      </c>
      <c r="B12">
        <f>COUNTIFS('F-CF-RC-015'!K:K,A12,'F-CF-RC-015'!R:R,1)</f>
        <v>0</v>
      </c>
    </row>
    <row r="13" spans="1:2" ht="14.25" x14ac:dyDescent="0.2">
      <c r="A13" s="149" t="s">
        <v>217</v>
      </c>
      <c r="B13">
        <f>COUNTIFS('F-CF-RC-015'!K:K,A13,'F-CF-RC-015'!R:R,1)</f>
        <v>0</v>
      </c>
    </row>
    <row r="14" spans="1:2" ht="14.25" x14ac:dyDescent="0.2">
      <c r="A14" s="149" t="s">
        <v>175</v>
      </c>
      <c r="B14">
        <f>COUNTIFS('F-CF-RC-015'!K:K,A14,'F-CF-RC-015'!R:R,1)</f>
        <v>10</v>
      </c>
    </row>
    <row r="15" spans="1:2" ht="14.25" x14ac:dyDescent="0.2">
      <c r="A15" s="149" t="s">
        <v>174</v>
      </c>
      <c r="B15">
        <f>COUNTIFS('F-CF-RC-015'!K:K,A15,'F-CF-RC-015'!R:R,1)</f>
        <v>4</v>
      </c>
    </row>
    <row r="16" spans="1:2" ht="14.25" x14ac:dyDescent="0.2">
      <c r="A16" s="149" t="s">
        <v>206</v>
      </c>
      <c r="B16">
        <f>COUNTIFS('F-CF-RC-015'!K:K,A16,'F-CF-RC-015'!R:R,1)</f>
        <v>1</v>
      </c>
    </row>
    <row r="17" spans="1:2" ht="14.25" x14ac:dyDescent="0.2">
      <c r="A17" s="149" t="s">
        <v>210</v>
      </c>
      <c r="B17">
        <f>COUNTIFS('F-CF-RC-015'!K:K,A17,'F-CF-RC-015'!R:R,1)</f>
        <v>1</v>
      </c>
    </row>
    <row r="18" spans="1:2" ht="14.25" x14ac:dyDescent="0.2">
      <c r="A18" s="149" t="s">
        <v>207</v>
      </c>
      <c r="B18">
        <f>COUNTIFS('F-CF-RC-015'!K:K,A18,'F-CF-RC-015'!R:R,1)</f>
        <v>1</v>
      </c>
    </row>
    <row r="19" spans="1:2" ht="14.25" x14ac:dyDescent="0.2">
      <c r="A19" s="149" t="s">
        <v>208</v>
      </c>
      <c r="B19">
        <f>COUNTIFS('F-CF-RC-015'!K:K,A19,'F-CF-RC-015'!R:R,1)</f>
        <v>3</v>
      </c>
    </row>
    <row r="20" spans="1:2" ht="14.25" x14ac:dyDescent="0.2">
      <c r="A20" s="146" t="s">
        <v>236</v>
      </c>
      <c r="B20">
        <f>COUNTIFS('F-CF-RC-015'!K:K,A20,'F-CF-RC-015'!R:R,1)</f>
        <v>1</v>
      </c>
    </row>
    <row r="21" spans="1:2" ht="14.25" x14ac:dyDescent="0.2">
      <c r="A21" s="146" t="s">
        <v>173</v>
      </c>
      <c r="B21">
        <f>COUNTIFS('F-CF-RC-015'!K:K,A21,'F-CF-RC-015'!R:R,1)</f>
        <v>1</v>
      </c>
    </row>
    <row r="22" spans="1:2" ht="14.25" x14ac:dyDescent="0.2">
      <c r="A22" s="146" t="s">
        <v>211</v>
      </c>
      <c r="B22">
        <f>COUNTIFS('F-CF-RC-015'!K:K,A22,'F-CF-RC-015'!R:R,1)</f>
        <v>1</v>
      </c>
    </row>
    <row r="23" spans="1:2" ht="14.25" x14ac:dyDescent="0.2">
      <c r="A23" s="151" t="s">
        <v>171</v>
      </c>
      <c r="B23">
        <f>COUNTIFS('F-CF-RC-015'!K:K,A23,'F-CF-RC-015'!R:R,1)</f>
        <v>3</v>
      </c>
    </row>
    <row r="24" spans="1:2" ht="14.25" x14ac:dyDescent="0.2">
      <c r="A24" s="149" t="s">
        <v>213</v>
      </c>
      <c r="B24">
        <f>COUNTIFS('F-CF-RC-015'!K:K,A24,'F-CF-RC-015'!R:R,1)</f>
        <v>4</v>
      </c>
    </row>
    <row r="25" spans="1:2" ht="14.25" x14ac:dyDescent="0.2">
      <c r="A25" s="149" t="s">
        <v>214</v>
      </c>
      <c r="B25">
        <f>COUNTIFS('F-CF-RC-015'!K:K,A25,'F-CF-RC-015'!R:R,1)</f>
        <v>1</v>
      </c>
    </row>
    <row r="26" spans="1:2" x14ac:dyDescent="0.2">
      <c r="B26">
        <f>SUM(B1:B25)</f>
        <v>130</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'DEPENDENCIAS-RESPONSABLES'!$B$1:$B$48</xm:f>
          </x14:formula1>
          <xm:sqref>A1:A25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F226"/>
  <sheetViews>
    <sheetView showGridLines="0" topLeftCell="A13" zoomScale="70" zoomScaleNormal="70" workbookViewId="0">
      <selection activeCell="C16" sqref="C16"/>
    </sheetView>
  </sheetViews>
  <sheetFormatPr baseColWidth="10" defaultColWidth="0" defaultRowHeight="13.5" zeroHeight="1" x14ac:dyDescent="0.2"/>
  <cols>
    <col min="1" max="1" width="2" style="12" customWidth="1"/>
    <col min="2" max="2" width="105.7109375" style="12" customWidth="1"/>
    <col min="3" max="3" width="18.7109375" style="13" customWidth="1"/>
    <col min="4" max="7" width="15.7109375" style="13" customWidth="1"/>
    <col min="8" max="9" width="15.7109375" style="12" customWidth="1"/>
    <col min="10" max="10" width="18.7109375" style="12" customWidth="1"/>
    <col min="11" max="12" width="15.7109375" style="14" customWidth="1"/>
    <col min="13" max="13" width="15.85546875" style="14" customWidth="1"/>
    <col min="14" max="14" width="15.7109375" style="14" customWidth="1"/>
    <col min="15" max="15" width="13.140625" style="14" customWidth="1"/>
    <col min="16" max="21" width="13.140625" style="14" hidden="1" customWidth="1"/>
    <col min="22" max="32" width="0" style="12" hidden="1" customWidth="1"/>
    <col min="33" max="16384" width="11.42578125" style="12" hidden="1"/>
  </cols>
  <sheetData>
    <row r="1" spans="2:21" x14ac:dyDescent="0.2"/>
    <row r="2" spans="2:21" ht="18" x14ac:dyDescent="0.2">
      <c r="B2" s="102" t="s">
        <v>535</v>
      </c>
      <c r="C2" s="103"/>
      <c r="D2" s="103"/>
      <c r="E2" s="103"/>
      <c r="I2" s="114" t="s">
        <v>263</v>
      </c>
      <c r="J2" s="125">
        <f ca="1">TODAY()</f>
        <v>46230</v>
      </c>
    </row>
    <row r="3" spans="2:21" ht="18" x14ac:dyDescent="0.2">
      <c r="B3" s="103"/>
      <c r="C3" s="103"/>
      <c r="D3" s="103"/>
      <c r="E3" s="103"/>
      <c r="F3" s="114"/>
      <c r="G3" s="184"/>
    </row>
    <row r="4" spans="2:21" x14ac:dyDescent="0.2"/>
    <row r="5" spans="2:21" ht="18" x14ac:dyDescent="0.2">
      <c r="B5" s="102" t="s">
        <v>266</v>
      </c>
      <c r="C5" s="102"/>
      <c r="D5" s="102"/>
      <c r="E5" s="102"/>
      <c r="F5" s="102"/>
      <c r="G5" s="102"/>
      <c r="I5" s="102" t="s">
        <v>267</v>
      </c>
      <c r="J5" s="31"/>
    </row>
    <row r="6" spans="2:21" ht="18" x14ac:dyDescent="0.2">
      <c r="B6" s="102" t="s">
        <v>450</v>
      </c>
      <c r="C6" s="102"/>
      <c r="D6" s="102"/>
      <c r="E6" s="102"/>
      <c r="F6" s="102"/>
      <c r="G6" s="102"/>
      <c r="I6" s="114" t="s">
        <v>450</v>
      </c>
      <c r="J6" s="31"/>
    </row>
    <row r="7" spans="2:21" ht="9.9499999999999993" customHeight="1" x14ac:dyDescent="0.2">
      <c r="B7" s="31"/>
    </row>
    <row r="8" spans="2:21" ht="22.5" customHeight="1" x14ac:dyDescent="0.2">
      <c r="B8" s="532" t="s">
        <v>7</v>
      </c>
      <c r="C8" s="538" t="s">
        <v>154</v>
      </c>
      <c r="D8" s="543" t="s">
        <v>155</v>
      </c>
      <c r="E8" s="543"/>
      <c r="F8" s="543"/>
      <c r="G8" s="543"/>
      <c r="I8" s="545" t="s">
        <v>233</v>
      </c>
      <c r="J8" s="544" t="s">
        <v>154</v>
      </c>
      <c r="K8" s="543" t="s">
        <v>155</v>
      </c>
      <c r="L8" s="543"/>
      <c r="M8" s="543"/>
      <c r="N8" s="543"/>
      <c r="O8" s="12"/>
      <c r="P8" s="12"/>
      <c r="Q8" s="12"/>
      <c r="R8" s="12"/>
      <c r="S8" s="12"/>
      <c r="T8" s="12"/>
      <c r="U8" s="12"/>
    </row>
    <row r="9" spans="2:21" ht="22.5" customHeight="1" x14ac:dyDescent="0.2">
      <c r="B9" s="533"/>
      <c r="C9" s="539"/>
      <c r="D9" s="541" t="s">
        <v>152</v>
      </c>
      <c r="E9" s="541"/>
      <c r="F9" s="541" t="s">
        <v>153</v>
      </c>
      <c r="G9" s="541"/>
      <c r="I9" s="545"/>
      <c r="J9" s="544"/>
      <c r="K9" s="541" t="s">
        <v>152</v>
      </c>
      <c r="L9" s="541"/>
      <c r="M9" s="541" t="s">
        <v>153</v>
      </c>
      <c r="N9" s="541"/>
      <c r="S9" s="12"/>
      <c r="T9" s="12"/>
      <c r="U9" s="12"/>
    </row>
    <row r="10" spans="2:21" ht="22.5" customHeight="1" x14ac:dyDescent="0.2">
      <c r="B10" s="534"/>
      <c r="C10" s="540"/>
      <c r="D10" s="119" t="s">
        <v>157</v>
      </c>
      <c r="E10" s="120" t="s">
        <v>158</v>
      </c>
      <c r="F10" s="119" t="s">
        <v>157</v>
      </c>
      <c r="G10" s="120" t="s">
        <v>158</v>
      </c>
      <c r="I10" s="545"/>
      <c r="J10" s="544"/>
      <c r="K10" s="119" t="s">
        <v>157</v>
      </c>
      <c r="L10" s="120" t="s">
        <v>158</v>
      </c>
      <c r="M10" s="119" t="s">
        <v>157</v>
      </c>
      <c r="N10" s="120" t="s">
        <v>158</v>
      </c>
      <c r="S10" s="12"/>
      <c r="T10" s="12"/>
      <c r="U10" s="12"/>
    </row>
    <row r="11" spans="2:21" ht="33" customHeight="1" x14ac:dyDescent="0.2">
      <c r="B11" s="115" t="str">
        <f>'F-CF-RC-015'!A7</f>
        <v>Auditoría regular vigencia 2017</v>
      </c>
      <c r="C11" s="185">
        <f>COUNTIFS('F-CF-RC-015'!$A:A,B11,'F-CF-RC-015'!$F:F,"&lt;&gt;",'F-CF-RC-015'!R:R,1)</f>
        <v>1</v>
      </c>
      <c r="D11" s="122">
        <f>COUNTIFS('F-CF-RC-015'!A:A,B11,'F-CF-RC-015'!Q:Q,"Abierta",'F-CF-RC-015'!R:R,1)</f>
        <v>0</v>
      </c>
      <c r="E11" s="123">
        <f t="shared" ref="E11:E23" si="0">IFERROR(D11/SUM(F11,D11),"-")</f>
        <v>0</v>
      </c>
      <c r="F11" s="122">
        <f>COUNTIFS('F-CF-RC-015'!A:A,B11,'F-CF-RC-015'!Q:Q,"Cerrada",'F-CF-RC-015'!R:R,1)</f>
        <v>1</v>
      </c>
      <c r="G11" s="123">
        <f t="shared" ref="G11:G23" si="1">IFERROR(F11/SUM(F11,D11),"-")</f>
        <v>1</v>
      </c>
      <c r="I11" s="121">
        <v>2017</v>
      </c>
      <c r="J11" s="121">
        <f>C11</f>
        <v>1</v>
      </c>
      <c r="K11" s="122">
        <f>D11</f>
        <v>0</v>
      </c>
      <c r="L11" s="123">
        <f t="shared" ref="L11:L19" si="2">IFERROR(K11/J11,"-")</f>
        <v>0</v>
      </c>
      <c r="M11" s="122">
        <f>F11</f>
        <v>1</v>
      </c>
      <c r="N11" s="123">
        <f t="shared" ref="N11:N19" si="3">IFERROR(M11/J11,"-")</f>
        <v>1</v>
      </c>
      <c r="S11" s="12"/>
      <c r="T11" s="12"/>
      <c r="U11" s="12"/>
    </row>
    <row r="12" spans="2:21" ht="33" customHeight="1" x14ac:dyDescent="0.2">
      <c r="B12" s="287" t="str">
        <f>'F-CF-RC-015'!A8</f>
        <v>Evaluación componente control financiero vigencia 2018</v>
      </c>
      <c r="C12" s="185">
        <f>COUNTIFS('F-CF-RC-015'!$A:A,B12,'F-CF-RC-015'!$F:F,"&lt;&gt;",'F-CF-RC-015'!R:R,1)</f>
        <v>1</v>
      </c>
      <c r="D12" s="122">
        <f>COUNTIFS('F-CF-RC-015'!A:A,B12,'F-CF-RC-015'!Q:Q,"Abierta",'F-CF-RC-015'!R:R,1)</f>
        <v>0</v>
      </c>
      <c r="E12" s="123">
        <f t="shared" si="0"/>
        <v>0</v>
      </c>
      <c r="F12" s="122">
        <f>COUNTIFS('F-CF-RC-015'!A:A,B12,'F-CF-RC-015'!Q:Q,"Cerrada",'F-CF-RC-015'!R:R,1)</f>
        <v>1</v>
      </c>
      <c r="G12" s="123">
        <f t="shared" si="1"/>
        <v>1</v>
      </c>
      <c r="I12" s="121">
        <v>2018</v>
      </c>
      <c r="J12" s="121">
        <f>C12</f>
        <v>1</v>
      </c>
      <c r="K12" s="122">
        <f>D12</f>
        <v>0</v>
      </c>
      <c r="L12" s="123">
        <f t="shared" si="2"/>
        <v>0</v>
      </c>
      <c r="M12" s="122">
        <f>F12</f>
        <v>1</v>
      </c>
      <c r="N12" s="123">
        <f t="shared" si="3"/>
        <v>1</v>
      </c>
      <c r="S12" s="12"/>
      <c r="T12" s="12"/>
      <c r="U12" s="12"/>
    </row>
    <row r="13" spans="2:21" ht="33" customHeight="1" x14ac:dyDescent="0.2">
      <c r="B13" s="309" t="str">
        <f>'F-CF-RC-015'!A9</f>
        <v>Auditoría Regular Resultados Evaluación Componente Financiero 2019</v>
      </c>
      <c r="C13" s="310">
        <f>COUNTIFS('F-CF-RC-015'!$A:A,B13,'F-CF-RC-015'!$F:F,"&lt;&gt;",'F-CF-RC-015'!R:R,1)</f>
        <v>1</v>
      </c>
      <c r="D13" s="397">
        <f>COUNTIFS('F-CF-RC-015'!A:A,B13,'F-CF-RC-015'!Q:Q,"Abierta",'F-CF-RC-015'!R:R,1)</f>
        <v>0</v>
      </c>
      <c r="E13" s="406">
        <f t="shared" si="0"/>
        <v>0</v>
      </c>
      <c r="F13" s="397">
        <f>COUNTIFS('F-CF-RC-015'!A:A,B13,'F-CF-RC-015'!Q:Q,"Cerrada",'F-CF-RC-015'!R:R,1)</f>
        <v>1</v>
      </c>
      <c r="G13" s="406">
        <f t="shared" si="1"/>
        <v>1</v>
      </c>
      <c r="I13" s="121">
        <v>2019</v>
      </c>
      <c r="J13" s="121">
        <f>SUM(C13,C14)</f>
        <v>32</v>
      </c>
      <c r="K13" s="122">
        <f>SUM(D13,D14)</f>
        <v>0</v>
      </c>
      <c r="L13" s="123">
        <f t="shared" si="2"/>
        <v>0</v>
      </c>
      <c r="M13" s="122">
        <f>SUM(F13,F14)</f>
        <v>32</v>
      </c>
      <c r="N13" s="123">
        <f t="shared" si="3"/>
        <v>1</v>
      </c>
      <c r="S13" s="12"/>
      <c r="T13" s="12"/>
      <c r="U13" s="12"/>
    </row>
    <row r="14" spans="2:21" ht="33" customHeight="1" x14ac:dyDescent="0.2">
      <c r="B14" s="311" t="str">
        <f>'F-CF-RC-015'!A10</f>
        <v>Auditoría Regular vigencia 2019</v>
      </c>
      <c r="C14" s="312">
        <f>COUNTIFS('F-CF-RC-015'!$A:A,B14,'F-CF-RC-015'!$F:F,"&lt;&gt;",'F-CF-RC-015'!R:R,1)</f>
        <v>31</v>
      </c>
      <c r="D14" s="398">
        <f>COUNTIFS('F-CF-RC-015'!A:A,B14,'F-CF-RC-015'!Q:Q,"Abierta",'F-CF-RC-015'!R:R,1)</f>
        <v>0</v>
      </c>
      <c r="E14" s="407">
        <f t="shared" si="0"/>
        <v>0</v>
      </c>
      <c r="F14" s="398">
        <f>COUNTIFS('F-CF-RC-015'!A:A,B14,'F-CF-RC-015'!Q:Q,"Cerrada",'F-CF-RC-015'!R:R,1)</f>
        <v>31</v>
      </c>
      <c r="G14" s="407">
        <f t="shared" si="1"/>
        <v>1</v>
      </c>
      <c r="I14" s="121">
        <v>2020</v>
      </c>
      <c r="J14" s="121">
        <f>SUM(C15,C16,C17)</f>
        <v>37</v>
      </c>
      <c r="K14" s="122">
        <f>SUM(D15,D16,D17)</f>
        <v>12</v>
      </c>
      <c r="L14" s="123">
        <f t="shared" si="2"/>
        <v>0.32432432432432434</v>
      </c>
      <c r="M14" s="122">
        <f>SUM(F15,F16,F17)</f>
        <v>25</v>
      </c>
      <c r="N14" s="123">
        <f t="shared" si="3"/>
        <v>0.67567567567567566</v>
      </c>
      <c r="S14" s="12"/>
      <c r="T14" s="12"/>
      <c r="U14" s="12"/>
    </row>
    <row r="15" spans="2:21" ht="33" customHeight="1" x14ac:dyDescent="0.2">
      <c r="B15" s="313" t="str">
        <f>'F-CF-RC-015'!A41</f>
        <v>Auditoria de cumplimiento plan de gestión integral de residuos sólidos hospitalarios Vigencia 2020</v>
      </c>
      <c r="C15" s="314">
        <f>COUNTIFS('F-CF-RC-015'!$A:A,B15,'F-CF-RC-015'!$F:F,"&lt;&gt;",'F-CF-RC-015'!R:R,1)</f>
        <v>10</v>
      </c>
      <c r="D15" s="397">
        <f>COUNTIFS('F-CF-RC-015'!A:A,B15,'F-CF-RC-015'!Q:Q,"Abierta",'F-CF-RC-015'!R:R,1)</f>
        <v>0</v>
      </c>
      <c r="E15" s="406">
        <f t="shared" si="0"/>
        <v>0</v>
      </c>
      <c r="F15" s="397">
        <f>COUNTIFS('F-CF-RC-015'!A:A,B15,'F-CF-RC-015'!Q:Q,"Cerrada",'F-CF-RC-015'!R:R,1)</f>
        <v>10</v>
      </c>
      <c r="G15" s="406">
        <f t="shared" si="1"/>
        <v>1</v>
      </c>
      <c r="I15" s="121">
        <v>2021</v>
      </c>
      <c r="J15" s="121">
        <f>SUM(C18)</f>
        <v>17</v>
      </c>
      <c r="K15" s="122">
        <f>SUM(D18)</f>
        <v>13</v>
      </c>
      <c r="L15" s="123">
        <f t="shared" si="2"/>
        <v>0.76470588235294112</v>
      </c>
      <c r="M15" s="122">
        <f>SUM(F18)</f>
        <v>4</v>
      </c>
      <c r="N15" s="123">
        <f t="shared" si="3"/>
        <v>0.23529411764705882</v>
      </c>
      <c r="S15" s="12"/>
      <c r="T15" s="12"/>
      <c r="U15" s="12"/>
    </row>
    <row r="16" spans="2:21" ht="33" customHeight="1" x14ac:dyDescent="0.2">
      <c r="B16" s="315" t="str">
        <f>'F-CF-RC-015'!A51</f>
        <v>Auditoría Financiera y de Gestión 2020</v>
      </c>
      <c r="C16" s="316">
        <f>COUNTIFS('F-CF-RC-015'!$A:A,B16,'F-CF-RC-015'!$F:F,"&lt;&gt;",'F-CF-RC-015'!R:R,1)</f>
        <v>24</v>
      </c>
      <c r="D16" s="399">
        <f>COUNTIFS('F-CF-RC-015'!A:A,B16,'F-CF-RC-015'!Q:Q,"Abierta",'F-CF-RC-015'!R:R,1)</f>
        <v>10</v>
      </c>
      <c r="E16" s="408">
        <f t="shared" si="0"/>
        <v>0.41666666666666669</v>
      </c>
      <c r="F16" s="399">
        <f>COUNTIFS('F-CF-RC-015'!A:A,B16,'F-CF-RC-015'!Q:Q,"Cerrada",'F-CF-RC-015'!R:R,1)</f>
        <v>14</v>
      </c>
      <c r="G16" s="408">
        <f t="shared" si="1"/>
        <v>0.58333333333333337</v>
      </c>
      <c r="I16" s="121">
        <v>2022</v>
      </c>
      <c r="J16" s="121">
        <f>SUM(C19,C20)</f>
        <v>26</v>
      </c>
      <c r="K16" s="122">
        <f>SUM(D19,D20)</f>
        <v>7</v>
      </c>
      <c r="L16" s="123">
        <f t="shared" si="2"/>
        <v>0.26923076923076922</v>
      </c>
      <c r="M16" s="122">
        <f>SUM(F19,F20)</f>
        <v>19</v>
      </c>
      <c r="N16" s="123">
        <f t="shared" si="3"/>
        <v>0.73076923076923073</v>
      </c>
      <c r="S16" s="12"/>
      <c r="T16" s="12"/>
      <c r="U16" s="12"/>
    </row>
    <row r="17" spans="2:23" ht="33" customHeight="1" x14ac:dyDescent="0.2">
      <c r="B17" s="317" t="str">
        <f>'F-CF-RC-015'!A75</f>
        <v>Auditoría Financiera y de Gestión, Evaluación de Estados Financieros y Presupuesto Vigencia 2020</v>
      </c>
      <c r="C17" s="312">
        <f>COUNTIFS('F-CF-RC-015'!$A:A,B17,'F-CF-RC-015'!$F:F,"&lt;&gt;",'F-CF-RC-015'!R:R,1)</f>
        <v>3</v>
      </c>
      <c r="D17" s="398">
        <f>COUNTIFS('F-CF-RC-015'!A:A,B17,'F-CF-RC-015'!Q:Q,"Abierta",'F-CF-RC-015'!R:R,1)</f>
        <v>2</v>
      </c>
      <c r="E17" s="407">
        <f t="shared" si="0"/>
        <v>0.66666666666666663</v>
      </c>
      <c r="F17" s="398">
        <f>COUNTIFS('F-CF-RC-015'!A:A,B17,'F-CF-RC-015'!Q:Q,"Cerrada",'F-CF-RC-015'!R:R,1)</f>
        <v>1</v>
      </c>
      <c r="G17" s="407">
        <f t="shared" si="1"/>
        <v>0.33333333333333331</v>
      </c>
      <c r="I17" s="121">
        <v>2023</v>
      </c>
      <c r="J17" s="121">
        <f>SUM(C21,C22)</f>
        <v>25</v>
      </c>
      <c r="K17" s="122">
        <f>SUM(D21,D22)</f>
        <v>8</v>
      </c>
      <c r="L17" s="123">
        <f t="shared" si="2"/>
        <v>0.32</v>
      </c>
      <c r="M17" s="122">
        <f>SUM(F21:F22)</f>
        <v>17</v>
      </c>
      <c r="N17" s="123">
        <f t="shared" si="3"/>
        <v>0.68</v>
      </c>
      <c r="S17" s="12"/>
      <c r="T17" s="12"/>
      <c r="U17" s="12"/>
    </row>
    <row r="18" spans="2:23" ht="33" customHeight="1" x14ac:dyDescent="0.2">
      <c r="B18" s="115" t="str">
        <f>'F-CF-RC-015'!A78</f>
        <v>Gestion Fiscal - Auditoria Financiera y de Gestion Vigencia 2021</v>
      </c>
      <c r="C18" s="116">
        <f>COUNTIFS('F-CF-RC-015'!$A:A,B18,'F-CF-RC-015'!$F:F,"&lt;&gt;",'F-CF-RC-015'!R:R,1)</f>
        <v>17</v>
      </c>
      <c r="D18" s="122">
        <f>COUNTIFS('F-CF-RC-015'!A:A,B18,'F-CF-RC-015'!Q:Q,"Abierta",'F-CF-RC-015'!R:R,1)</f>
        <v>13</v>
      </c>
      <c r="E18" s="123">
        <f t="shared" si="0"/>
        <v>0.76470588235294112</v>
      </c>
      <c r="F18" s="122">
        <f>COUNTIFS('F-CF-RC-015'!A:A,B18,'F-CF-RC-015'!Q:Q,"Cerrada",'F-CF-RC-015'!R:R,1)</f>
        <v>4</v>
      </c>
      <c r="G18" s="123">
        <f t="shared" si="1"/>
        <v>0.23529411764705882</v>
      </c>
      <c r="I18" s="121">
        <v>2024</v>
      </c>
      <c r="J18" s="121">
        <f>C23</f>
        <v>17</v>
      </c>
      <c r="K18" s="122">
        <f>SUM(D23)</f>
        <v>17</v>
      </c>
      <c r="L18" s="123">
        <f t="shared" si="2"/>
        <v>1</v>
      </c>
      <c r="M18" s="122">
        <f>SUM(F23)</f>
        <v>0</v>
      </c>
      <c r="N18" s="123">
        <f t="shared" si="3"/>
        <v>0</v>
      </c>
      <c r="S18" s="12"/>
      <c r="T18" s="12"/>
      <c r="U18" s="12"/>
    </row>
    <row r="19" spans="2:23" ht="33" customHeight="1" x14ac:dyDescent="0.2">
      <c r="B19" s="309" t="str">
        <f>'F-CF-RC-015'!A95</f>
        <v>Actuación Especial de Fiscalización PQRSD 311 y 358 de 2022</v>
      </c>
      <c r="C19" s="314">
        <f>COUNTIFS('F-CF-RC-015'!$A:A,B19,'F-CF-RC-015'!$F:F,"&lt;&gt;",'F-CF-RC-015'!R:R,1)</f>
        <v>12</v>
      </c>
      <c r="D19" s="397">
        <f>COUNTIFS('F-CF-RC-015'!A:A,B19,'F-CF-RC-015'!Q:Q,"Abierta",'F-CF-RC-015'!R:R,1)</f>
        <v>5</v>
      </c>
      <c r="E19" s="406">
        <f t="shared" si="0"/>
        <v>0.41666666666666669</v>
      </c>
      <c r="F19" s="397">
        <f>COUNTIFS('F-CF-RC-015'!A:A,B19,'F-CF-RC-015'!Q:Q,"Cerrada",'F-CF-RC-015'!R:R,1)</f>
        <v>7</v>
      </c>
      <c r="G19" s="406">
        <f t="shared" si="1"/>
        <v>0.58333333333333337</v>
      </c>
      <c r="I19" s="118" t="s">
        <v>156</v>
      </c>
      <c r="J19" s="118">
        <f>SUM(J11:J18)</f>
        <v>156</v>
      </c>
      <c r="K19" s="124">
        <f>SUM(K11:K18)</f>
        <v>57</v>
      </c>
      <c r="L19" s="32">
        <f t="shared" si="2"/>
        <v>0.36538461538461536</v>
      </c>
      <c r="M19" s="124">
        <f>SUM(M11:M18)</f>
        <v>99</v>
      </c>
      <c r="N19" s="32">
        <f t="shared" si="3"/>
        <v>0.63461538461538458</v>
      </c>
      <c r="S19" s="12"/>
      <c r="T19" s="12"/>
      <c r="U19" s="12"/>
    </row>
    <row r="20" spans="2:23" ht="33" customHeight="1" x14ac:dyDescent="0.2">
      <c r="B20" s="311" t="str">
        <f>'F-CF-RC-015'!A107</f>
        <v>Auditoría Financiera y de Gestión Vigencia 2022</v>
      </c>
      <c r="C20" s="312">
        <f>COUNTIFS('F-CF-RC-015'!$A:A,B20,'F-CF-RC-015'!$F:F,"&lt;&gt;",'F-CF-RC-015'!R:R,1)</f>
        <v>14</v>
      </c>
      <c r="D20" s="398">
        <f>COUNTIFS('F-CF-RC-015'!A:A,B20,'F-CF-RC-015'!Q:Q,"Abierta",'F-CF-RC-015'!R:R,1)</f>
        <v>2</v>
      </c>
      <c r="E20" s="407">
        <f t="shared" si="0"/>
        <v>0.14285714285714285</v>
      </c>
      <c r="F20" s="398">
        <f>COUNTIFS('F-CF-RC-015'!A:A,B20,'F-CF-RC-015'!Q:Q,"Cerrada",'F-CF-RC-015'!R:R,1)</f>
        <v>12</v>
      </c>
      <c r="G20" s="407">
        <f t="shared" si="1"/>
        <v>0.8571428571428571</v>
      </c>
      <c r="I20" s="126" t="s">
        <v>449</v>
      </c>
      <c r="K20" s="12"/>
      <c r="L20" s="12"/>
      <c r="M20" s="12"/>
      <c r="N20" s="12"/>
      <c r="O20" s="12"/>
      <c r="P20" s="12"/>
      <c r="S20" s="12"/>
      <c r="T20" s="12"/>
      <c r="U20" s="12"/>
    </row>
    <row r="21" spans="2:23" ht="33" customHeight="1" x14ac:dyDescent="0.2">
      <c r="B21" s="309" t="str">
        <f>'F-CF-RC-015'!A121</f>
        <v>Auditoría Financiera y de Gestión Vigencia 2023</v>
      </c>
      <c r="C21" s="314">
        <f>COUNTIFS('F-CF-RC-015'!$A:A,B21,'F-CF-RC-015'!$F:F,"&lt;&gt;",'F-CF-RC-015'!R:R,1)</f>
        <v>22</v>
      </c>
      <c r="D21" s="397">
        <f>COUNTIFS('F-CF-RC-015'!A:A,B21,'F-CF-RC-015'!Q:Q,"Abierta",'F-CF-RC-015'!R:R,1)</f>
        <v>5</v>
      </c>
      <c r="E21" s="406">
        <f t="shared" si="0"/>
        <v>0.22727272727272727</v>
      </c>
      <c r="F21" s="397">
        <f>COUNTIFS('F-CF-RC-015'!A:A,B21,'F-CF-RC-015'!Q:Q,"Cerrada",'F-CF-RC-015'!R:R,1)</f>
        <v>17</v>
      </c>
      <c r="G21" s="406">
        <f t="shared" si="1"/>
        <v>0.77272727272727271</v>
      </c>
      <c r="K21" s="12"/>
      <c r="L21" s="12"/>
      <c r="M21" s="12"/>
      <c r="N21" s="12"/>
      <c r="O21" s="12"/>
      <c r="P21" s="12"/>
      <c r="S21" s="12"/>
      <c r="T21" s="12"/>
      <c r="U21" s="12"/>
    </row>
    <row r="22" spans="2:23" ht="33" customHeight="1" x14ac:dyDescent="0.2">
      <c r="B22" s="311" t="str">
        <f>'F-CF-RC-015'!A143</f>
        <v>Auditoría de Cumplimiento Gestión Integral de los Activos Fijos - Vigencia 2023</v>
      </c>
      <c r="C22" s="312">
        <f>COUNTIFS('F-CF-RC-015'!$A:A,B22,'F-CF-RC-015'!$F:F,"&lt;&gt;",'F-CF-RC-015'!R:R,1)</f>
        <v>3</v>
      </c>
      <c r="D22" s="398">
        <f>COUNTIFS('F-CF-RC-015'!A:A,B22,'F-CF-RC-015'!Q:Q,"Abierta",'F-CF-RC-015'!R:R,1)</f>
        <v>3</v>
      </c>
      <c r="E22" s="407">
        <f t="shared" si="0"/>
        <v>1</v>
      </c>
      <c r="F22" s="398">
        <f>COUNTIFS('F-CF-RC-015'!A:A,B22,'F-CF-RC-015'!Q:Q,"Cerrada",'F-CF-RC-015'!R:R,1)</f>
        <v>0</v>
      </c>
      <c r="G22" s="407">
        <f t="shared" si="1"/>
        <v>0</v>
      </c>
      <c r="K22" s="12"/>
      <c r="L22" s="12"/>
      <c r="M22" s="12"/>
      <c r="N22" s="12"/>
      <c r="O22" s="12"/>
      <c r="P22" s="12"/>
      <c r="S22" s="12"/>
      <c r="T22" s="12"/>
      <c r="U22" s="12"/>
    </row>
    <row r="23" spans="2:23" ht="33" customHeight="1" x14ac:dyDescent="0.2">
      <c r="B23" s="115" t="str">
        <f>'F-CF-RC-015'!A146</f>
        <v>Auditoría Financiera, de Gestión y Resultados Vigencia 2024</v>
      </c>
      <c r="C23" s="116">
        <f>COUNTIFS('F-CF-RC-015'!$A:A,B23,'F-CF-RC-015'!$F:F,"&lt;&gt;",'F-CF-RC-015'!R:R,1)</f>
        <v>17</v>
      </c>
      <c r="D23" s="122">
        <f>COUNTIFS('F-CF-RC-015'!A:A,B23,'F-CF-RC-015'!Q:Q,"Abierta",'F-CF-RC-015'!R:R,1)</f>
        <v>17</v>
      </c>
      <c r="E23" s="123">
        <f t="shared" si="0"/>
        <v>1</v>
      </c>
      <c r="F23" s="122">
        <f>COUNTIFS('F-CF-RC-015'!A:A,B23,'F-CF-RC-015'!Q:Q,"Cerrada",'F-CF-RC-015'!R:R,1)</f>
        <v>0</v>
      </c>
      <c r="G23" s="123">
        <f t="shared" si="1"/>
        <v>0</v>
      </c>
      <c r="K23" s="12"/>
      <c r="L23" s="12"/>
      <c r="M23" s="12"/>
      <c r="N23" s="12"/>
      <c r="O23" s="12"/>
      <c r="P23" s="12"/>
      <c r="S23" s="12"/>
      <c r="T23" s="12"/>
      <c r="U23" s="12"/>
    </row>
    <row r="24" spans="2:23" ht="33" customHeight="1" x14ac:dyDescent="0.2">
      <c r="B24" s="117" t="s">
        <v>156</v>
      </c>
      <c r="C24" s="118">
        <f>SUM(C11:C23)</f>
        <v>156</v>
      </c>
      <c r="D24" s="124">
        <f>SUM(D11:D23)</f>
        <v>57</v>
      </c>
      <c r="E24" s="32">
        <f>IFERROR(D24/C24,"-")</f>
        <v>0.36538461538461536</v>
      </c>
      <c r="F24" s="124">
        <f>SUM(F11:F23)</f>
        <v>99</v>
      </c>
      <c r="G24" s="32">
        <f>IFERROR(F24/C24,"-")</f>
        <v>0.63461538461538458</v>
      </c>
      <c r="K24" s="12"/>
      <c r="L24" s="12"/>
      <c r="M24" s="12"/>
      <c r="N24" s="12"/>
      <c r="V24" s="14"/>
      <c r="W24" s="14"/>
    </row>
    <row r="25" spans="2:23" ht="17.25" x14ac:dyDescent="0.2">
      <c r="B25" s="103" t="s">
        <v>449</v>
      </c>
      <c r="K25" s="12"/>
      <c r="L25" s="12"/>
    </row>
    <row r="26" spans="2:23" x14ac:dyDescent="0.2"/>
    <row r="27" spans="2:23" ht="18" x14ac:dyDescent="0.2">
      <c r="B27" s="102" t="s">
        <v>264</v>
      </c>
      <c r="C27" s="102"/>
      <c r="D27" s="102"/>
      <c r="E27" s="102"/>
      <c r="F27" s="102"/>
      <c r="G27" s="102"/>
      <c r="H27" s="105"/>
    </row>
    <row r="28" spans="2:23" ht="18" x14ac:dyDescent="0.2">
      <c r="B28" s="102" t="s">
        <v>450</v>
      </c>
      <c r="C28" s="102"/>
      <c r="D28" s="102"/>
      <c r="E28" s="102"/>
      <c r="F28" s="102"/>
      <c r="G28" s="102"/>
      <c r="H28" s="104"/>
      <c r="I28" s="105"/>
    </row>
    <row r="29" spans="2:23" ht="5.0999999999999996" customHeight="1" x14ac:dyDescent="0.2">
      <c r="B29" s="103"/>
      <c r="C29" s="105"/>
      <c r="D29" s="103"/>
      <c r="E29" s="103"/>
      <c r="F29" s="103"/>
      <c r="G29" s="103"/>
      <c r="H29" s="104"/>
      <c r="I29" s="104"/>
    </row>
    <row r="30" spans="2:23" ht="23.25" customHeight="1" x14ac:dyDescent="0.2">
      <c r="B30" s="535" t="s">
        <v>15</v>
      </c>
      <c r="C30" s="538" t="s">
        <v>154</v>
      </c>
      <c r="D30" s="542" t="s">
        <v>155</v>
      </c>
      <c r="E30" s="542"/>
      <c r="F30" s="542"/>
      <c r="G30" s="542"/>
      <c r="H30" s="104"/>
      <c r="I30" s="104"/>
    </row>
    <row r="31" spans="2:23" ht="23.25" customHeight="1" x14ac:dyDescent="0.2">
      <c r="B31" s="536"/>
      <c r="C31" s="539"/>
      <c r="D31" s="541" t="s">
        <v>152</v>
      </c>
      <c r="E31" s="541"/>
      <c r="F31" s="541" t="s">
        <v>153</v>
      </c>
      <c r="G31" s="541"/>
      <c r="H31" s="104"/>
    </row>
    <row r="32" spans="2:23" ht="23.25" customHeight="1" x14ac:dyDescent="0.2">
      <c r="B32" s="537"/>
      <c r="C32" s="540"/>
      <c r="D32" s="106" t="s">
        <v>157</v>
      </c>
      <c r="E32" s="107" t="s">
        <v>158</v>
      </c>
      <c r="F32" s="106" t="s">
        <v>157</v>
      </c>
      <c r="G32" s="107" t="s">
        <v>158</v>
      </c>
      <c r="H32" s="104"/>
    </row>
    <row r="33" spans="2:21" ht="33" customHeight="1" x14ac:dyDescent="0.2">
      <c r="B33" s="330" t="str">
        <f>'DEPENDENCIAS-RESPONSABLES'!B1</f>
        <v>Gerencia</v>
      </c>
      <c r="C33" s="108">
        <f>COUNTIFS('F-CF-RC-015'!K:K,B33,'F-CF-RC-015'!R:R,1)</f>
        <v>0</v>
      </c>
      <c r="D33" s="109">
        <f>COUNTIFS('F-CF-RC-015'!K:K,B33,'F-CF-RC-015'!R:R,1,'F-CF-RC-015'!Q:Q,"Abierta")</f>
        <v>0</v>
      </c>
      <c r="E33" s="110" t="str">
        <f t="shared" ref="E33:E64" si="4">IFERROR(D33/C33,"-")</f>
        <v>-</v>
      </c>
      <c r="F33" s="109">
        <f>COUNTIFS('F-CF-RC-015'!K:K,B33,'F-CF-RC-015'!R:R,1,'F-CF-RC-015'!Q:Q,"Cerrada")</f>
        <v>0</v>
      </c>
      <c r="G33" s="110" t="str">
        <f t="shared" ref="G33:G64" si="5">IFERROR(F33/C33,"-")</f>
        <v>-</v>
      </c>
      <c r="H33" s="104"/>
    </row>
    <row r="34" spans="2:21" ht="33" customHeight="1" x14ac:dyDescent="0.2">
      <c r="B34" s="330" t="str">
        <f>'DEPENDENCIAS-RESPONSABLES'!B2</f>
        <v>Dirección Administrativa</v>
      </c>
      <c r="C34" s="108">
        <f>COUNTIFS('F-CF-RC-015'!K:K,B34,'F-CF-RC-015'!R:R,1)</f>
        <v>15</v>
      </c>
      <c r="D34" s="109">
        <f>COUNTIFS('F-CF-RC-015'!K:K,B34,'F-CF-RC-015'!R:R,1,'F-CF-RC-015'!Q:Q,"Abierta")</f>
        <v>0</v>
      </c>
      <c r="E34" s="110">
        <f t="shared" si="4"/>
        <v>0</v>
      </c>
      <c r="F34" s="109">
        <f>COUNTIFS('F-CF-RC-015'!K:K,B34,'F-CF-RC-015'!R:R,1,'F-CF-RC-015'!Q:Q,"Cerrada")</f>
        <v>15</v>
      </c>
      <c r="G34" s="110">
        <f t="shared" si="5"/>
        <v>1</v>
      </c>
      <c r="H34" s="104"/>
    </row>
    <row r="35" spans="2:21" ht="33" customHeight="1" x14ac:dyDescent="0.2">
      <c r="B35" s="330" t="str">
        <f>'DEPENDENCIAS-RESPONSABLES'!B3</f>
        <v>Dirección de Contratación</v>
      </c>
      <c r="C35" s="108">
        <f>COUNTIFS('F-CF-RC-015'!K:K,B35,'F-CF-RC-015'!R:R,1)</f>
        <v>46</v>
      </c>
      <c r="D35" s="109">
        <f>COUNTIFS('F-CF-RC-015'!K:K,B35,'F-CF-RC-015'!R:R,1,'F-CF-RC-015'!Q:Q,"Abierta")</f>
        <v>6</v>
      </c>
      <c r="E35" s="156">
        <f t="shared" si="4"/>
        <v>0.13043478260869565</v>
      </c>
      <c r="F35" s="109">
        <f>COUNTIFS('F-CF-RC-015'!K:K,B35,'F-CF-RC-015'!R:R,1,'F-CF-RC-015'!Q:Q,"Cerrada")</f>
        <v>40</v>
      </c>
      <c r="G35" s="156">
        <f t="shared" si="5"/>
        <v>0.86956521739130432</v>
      </c>
      <c r="H35" s="104"/>
    </row>
    <row r="36" spans="2:21" ht="33" customHeight="1" x14ac:dyDescent="0.2">
      <c r="B36" s="330" t="str">
        <f>'DEPENDENCIAS-RESPONSABLES'!B4</f>
        <v>Dirección de Sistemas de Información</v>
      </c>
      <c r="C36" s="108">
        <f>COUNTIFS('F-CF-RC-015'!K:K,B36,'F-CF-RC-015'!R:R,1)</f>
        <v>3</v>
      </c>
      <c r="D36" s="109">
        <f>COUNTIFS('F-CF-RC-015'!K:K,B36,'F-CF-RC-015'!R:R,1,'F-CF-RC-015'!Q:Q,"Abierta")</f>
        <v>0</v>
      </c>
      <c r="E36" s="156">
        <f t="shared" si="4"/>
        <v>0</v>
      </c>
      <c r="F36" s="109">
        <f>COUNTIFS('F-CF-RC-015'!K:K,B36,'F-CF-RC-015'!R:R,1,'F-CF-RC-015'!Q:Q,"Cerrada")</f>
        <v>3</v>
      </c>
      <c r="G36" s="156">
        <f t="shared" si="5"/>
        <v>1</v>
      </c>
      <c r="H36" s="104"/>
    </row>
    <row r="37" spans="2:21" ht="33" customHeight="1" x14ac:dyDescent="0.2">
      <c r="B37" s="330" t="str">
        <f>'DEPENDENCIAS-RESPONSABLES'!B5</f>
        <v>Dirección de Talento Humano</v>
      </c>
      <c r="C37" s="108">
        <f>COUNTIFS('F-CF-RC-015'!K:K,B37,'F-CF-RC-015'!R:R,1)</f>
        <v>0</v>
      </c>
      <c r="D37" s="109">
        <f>COUNTIFS('F-CF-RC-015'!K:K,B37,'F-CF-RC-015'!R:R,1,'F-CF-RC-015'!Q:Q,"Abierta")</f>
        <v>0</v>
      </c>
      <c r="E37" s="156" t="str">
        <f t="shared" si="4"/>
        <v>-</v>
      </c>
      <c r="F37" s="109">
        <f>COUNTIFS('F-CF-RC-015'!K:K,B37,'F-CF-RC-015'!R:R,1,'F-CF-RC-015'!Q:Q,"Cerrada")</f>
        <v>0</v>
      </c>
      <c r="G37" s="156" t="str">
        <f t="shared" si="5"/>
        <v>-</v>
      </c>
      <c r="H37" s="104"/>
    </row>
    <row r="38" spans="2:21" ht="33" customHeight="1" x14ac:dyDescent="0.2">
      <c r="B38" s="330" t="str">
        <f>'DEPENDENCIAS-RESPONSABLES'!B6</f>
        <v>Dirección de Venta de Servicios</v>
      </c>
      <c r="C38" s="108">
        <f>COUNTIFS('F-CF-RC-015'!K:K,B38,'F-CF-RC-015'!R:R,1)</f>
        <v>1</v>
      </c>
      <c r="D38" s="109">
        <f>COUNTIFS('F-CF-RC-015'!K:K,B38,'F-CF-RC-015'!R:R,1,'F-CF-RC-015'!Q:Q,"Abierta")</f>
        <v>0</v>
      </c>
      <c r="E38" s="156">
        <f t="shared" si="4"/>
        <v>0</v>
      </c>
      <c r="F38" s="109">
        <f>COUNTIFS('F-CF-RC-015'!K:K,B38,'F-CF-RC-015'!R:R,1,'F-CF-RC-015'!Q:Q,"Cerrada")</f>
        <v>1</v>
      </c>
      <c r="G38" s="156">
        <f t="shared" si="5"/>
        <v>1</v>
      </c>
      <c r="H38" s="104"/>
    </row>
    <row r="39" spans="2:21" ht="33" customHeight="1" x14ac:dyDescent="0.2">
      <c r="B39" s="330" t="str">
        <f>'DEPENDENCIAS-RESPONSABLES'!B7</f>
        <v>Oficina Asesora de Planeación y Desarrollo Organizacional</v>
      </c>
      <c r="C39" s="108">
        <f>COUNTIFS('F-CF-RC-015'!K:K,B39,'F-CF-RC-015'!R:R,1)</f>
        <v>3</v>
      </c>
      <c r="D39" s="109">
        <f>COUNTIFS('F-CF-RC-015'!K:K,B39,'F-CF-RC-015'!R:R,1,'F-CF-RC-015'!Q:Q,"Abierta")</f>
        <v>1</v>
      </c>
      <c r="E39" s="156">
        <f t="shared" si="4"/>
        <v>0.33333333333333331</v>
      </c>
      <c r="F39" s="109">
        <f>COUNTIFS('F-CF-RC-015'!K:K,B39,'F-CF-RC-015'!R:R,1,'F-CF-RC-015'!Q:Q,"Cerrada")</f>
        <v>2</v>
      </c>
      <c r="G39" s="156">
        <f t="shared" si="5"/>
        <v>0.66666666666666663</v>
      </c>
      <c r="O39" s="12"/>
      <c r="P39" s="12"/>
      <c r="Q39" s="12"/>
      <c r="R39" s="12"/>
      <c r="S39" s="12"/>
      <c r="T39" s="12"/>
      <c r="U39" s="12"/>
    </row>
    <row r="40" spans="2:21" ht="33" customHeight="1" x14ac:dyDescent="0.2">
      <c r="B40" s="330" t="str">
        <f>'DEPENDENCIAS-RESPONSABLES'!B8</f>
        <v>Oficina de Control Interno Disciplinario</v>
      </c>
      <c r="C40" s="108">
        <f>COUNTIFS('F-CF-RC-015'!K:K,B40,'F-CF-RC-015'!R:R,1)</f>
        <v>0</v>
      </c>
      <c r="D40" s="109">
        <f>COUNTIFS('F-CF-RC-015'!K:K,B40,'F-CF-RC-015'!R:R,1,'F-CF-RC-015'!Q:Q,"Abierta")</f>
        <v>0</v>
      </c>
      <c r="E40" s="156" t="str">
        <f t="shared" si="4"/>
        <v>-</v>
      </c>
      <c r="F40" s="109">
        <f>COUNTIFS('F-CF-RC-015'!K:K,B40,'F-CF-RC-015'!R:R,1,'F-CF-RC-015'!Q:Q,"Cerrada")</f>
        <v>0</v>
      </c>
      <c r="G40" s="156" t="str">
        <f t="shared" si="5"/>
        <v>-</v>
      </c>
      <c r="H40" s="104"/>
      <c r="K40" s="12"/>
      <c r="L40" s="12"/>
      <c r="M40" s="12"/>
      <c r="N40" s="12"/>
    </row>
    <row r="41" spans="2:21" ht="33" customHeight="1" x14ac:dyDescent="0.2">
      <c r="B41" s="330" t="str">
        <f>'DEPENDENCIAS-RESPONSABLES'!B9</f>
        <v>Oficina de Control Interno y Evaluación</v>
      </c>
      <c r="C41" s="108">
        <f>COUNTIFS('F-CF-RC-015'!K:K,B41,'F-CF-RC-015'!R:R,1)</f>
        <v>10</v>
      </c>
      <c r="D41" s="109">
        <f>COUNTIFS('F-CF-RC-015'!K:K,B41,'F-CF-RC-015'!R:R,1,'F-CF-RC-015'!Q:Q,"Abierta")</f>
        <v>2</v>
      </c>
      <c r="E41" s="156">
        <f t="shared" si="4"/>
        <v>0.2</v>
      </c>
      <c r="F41" s="109">
        <f>COUNTIFS('F-CF-RC-015'!K:K,B41,'F-CF-RC-015'!R:R,1,'F-CF-RC-015'!Q:Q,"Cerrada")</f>
        <v>8</v>
      </c>
      <c r="G41" s="156">
        <f t="shared" si="5"/>
        <v>0.8</v>
      </c>
      <c r="H41" s="104"/>
    </row>
    <row r="42" spans="2:21" ht="33" customHeight="1" x14ac:dyDescent="0.2">
      <c r="B42" s="330" t="str">
        <f>'DEPENDENCIAS-RESPONSABLES'!B10</f>
        <v>Oficina de Salud Pública y Gestión Territorial</v>
      </c>
      <c r="C42" s="108">
        <f>COUNTIFS('F-CF-RC-015'!K:K,B42,'F-CF-RC-015'!R:R,1)</f>
        <v>4</v>
      </c>
      <c r="D42" s="109">
        <f>COUNTIFS('F-CF-RC-015'!K:K,B42,'F-CF-RC-015'!R:R,1,'F-CF-RC-015'!Q:Q,"Abierta")</f>
        <v>4</v>
      </c>
      <c r="E42" s="156">
        <f t="shared" si="4"/>
        <v>1</v>
      </c>
      <c r="F42" s="109">
        <f>COUNTIFS('F-CF-RC-015'!K:K,B42,'F-CF-RC-015'!R:R,1,'F-CF-RC-015'!Q:Q,"Cerrada")</f>
        <v>0</v>
      </c>
      <c r="G42" s="156">
        <f t="shared" si="5"/>
        <v>0</v>
      </c>
      <c r="H42" s="104"/>
    </row>
    <row r="43" spans="2:21" ht="33" customHeight="1" x14ac:dyDescent="0.2">
      <c r="B43" s="330" t="str">
        <f>'DEPENDENCIAS-RESPONSABLES'!B11</f>
        <v>Oficina Jurídica</v>
      </c>
      <c r="C43" s="108">
        <f>COUNTIFS('F-CF-RC-015'!K:K,B43,'F-CF-RC-015'!R:R,1)</f>
        <v>0</v>
      </c>
      <c r="D43" s="109">
        <f>COUNTIFS('F-CF-RC-015'!K:K,B43,'F-CF-RC-015'!R:R,1,'F-CF-RC-015'!Q:Q,"Abierta")</f>
        <v>0</v>
      </c>
      <c r="E43" s="110" t="str">
        <f t="shared" si="4"/>
        <v>-</v>
      </c>
      <c r="F43" s="109">
        <f>COUNTIFS('F-CF-RC-015'!K:K,B43,'F-CF-RC-015'!R:R,1,'F-CF-RC-015'!Q:Q,"Cerrada")</f>
        <v>0</v>
      </c>
      <c r="G43" s="110" t="str">
        <f t="shared" si="5"/>
        <v>-</v>
      </c>
      <c r="H43" s="104"/>
    </row>
    <row r="44" spans="2:21" ht="33" customHeight="1" x14ac:dyDescent="0.2">
      <c r="B44" s="330" t="str">
        <f>'DEPENDENCIAS-RESPONSABLES'!B12</f>
        <v>Subgerencia Red de Servicios</v>
      </c>
      <c r="C44" s="108">
        <f>COUNTIFS('F-CF-RC-015'!K:K,B44,'F-CF-RC-015'!R:R,1)</f>
        <v>1</v>
      </c>
      <c r="D44" s="109">
        <f>COUNTIFS('F-CF-RC-015'!K:K,B44,'F-CF-RC-015'!R:R,1,'F-CF-RC-015'!Q:Q,"Abierta")</f>
        <v>0</v>
      </c>
      <c r="E44" s="110">
        <f t="shared" si="4"/>
        <v>0</v>
      </c>
      <c r="F44" s="109">
        <f>COUNTIFS('F-CF-RC-015'!K:K,B44,'F-CF-RC-015'!R:R,1,'F-CF-RC-015'!Q:Q,"Cerrada")</f>
        <v>1</v>
      </c>
      <c r="G44" s="110">
        <f t="shared" si="5"/>
        <v>1</v>
      </c>
      <c r="H44" s="104"/>
    </row>
    <row r="45" spans="2:21" ht="33" customHeight="1" x14ac:dyDescent="0.2">
      <c r="B45" s="330" t="str">
        <f>'DEPENDENCIAS-RESPONSABLES'!B13</f>
        <v>Subgerencia Administrativa y Financiera</v>
      </c>
      <c r="C45" s="108">
        <f>COUNTIFS('F-CF-RC-015'!K:K,B45,'F-CF-RC-015'!R:R,1)</f>
        <v>6</v>
      </c>
      <c r="D45" s="109">
        <f>COUNTIFS('F-CF-RC-015'!K:K,B45,'F-CF-RC-015'!R:R,1,'F-CF-RC-015'!Q:Q,"Abierta")</f>
        <v>1</v>
      </c>
      <c r="E45" s="110">
        <f t="shared" si="4"/>
        <v>0.16666666666666666</v>
      </c>
      <c r="F45" s="109">
        <f>COUNTIFS('F-CF-RC-015'!K:K,B45,'F-CF-RC-015'!R:R,1,'F-CF-RC-015'!Q:Q,"Cerrada")</f>
        <v>5</v>
      </c>
      <c r="G45" s="110">
        <f t="shared" si="5"/>
        <v>0.83333333333333337</v>
      </c>
      <c r="H45" s="104"/>
    </row>
    <row r="46" spans="2:21" ht="33" customHeight="1" x14ac:dyDescent="0.2">
      <c r="B46" s="330" t="str">
        <f>'DEPENDENCIAS-RESPONSABLES'!B14</f>
        <v>Subgerencia Administrativa y Financiera (Contabilidad)</v>
      </c>
      <c r="C46" s="108">
        <f>COUNTIFS('F-CF-RC-015'!K:K,B46,'F-CF-RC-015'!R:R,1)</f>
        <v>9</v>
      </c>
      <c r="D46" s="109">
        <f>COUNTIFS('F-CF-RC-015'!K:K,B46,'F-CF-RC-015'!R:R,1,'F-CF-RC-015'!Q:Q,"Abierta")</f>
        <v>7</v>
      </c>
      <c r="E46" s="110">
        <f t="shared" si="4"/>
        <v>0.77777777777777779</v>
      </c>
      <c r="F46" s="109">
        <f>COUNTIFS('F-CF-RC-015'!K:K,B46,'F-CF-RC-015'!R:R,1,'F-CF-RC-015'!Q:Q,"Cerrada")</f>
        <v>2</v>
      </c>
      <c r="G46" s="110">
        <f t="shared" si="5"/>
        <v>0.22222222222222221</v>
      </c>
      <c r="H46" s="104"/>
    </row>
    <row r="47" spans="2:21" ht="33" customHeight="1" x14ac:dyDescent="0.2">
      <c r="B47" s="330" t="str">
        <f>'DEPENDENCIAS-RESPONSABLES'!B15</f>
        <v>Subgerencia Administrativa y Financiera (Facturación)</v>
      </c>
      <c r="C47" s="108">
        <f>COUNTIFS('F-CF-RC-015'!K:K,B47,'F-CF-RC-015'!R:R,1)</f>
        <v>7</v>
      </c>
      <c r="D47" s="109">
        <f>COUNTIFS('F-CF-RC-015'!K:K,B47,'F-CF-RC-015'!R:R,1,'F-CF-RC-015'!Q:Q,"Abierta")</f>
        <v>7</v>
      </c>
      <c r="E47" s="110">
        <f t="shared" si="4"/>
        <v>1</v>
      </c>
      <c r="F47" s="109">
        <f>COUNTIFS('F-CF-RC-015'!K:K,B47,'F-CF-RC-015'!R:R,1,'F-CF-RC-015'!Q:Q,"Cerrada")</f>
        <v>0</v>
      </c>
      <c r="G47" s="110">
        <f t="shared" si="5"/>
        <v>0</v>
      </c>
      <c r="H47" s="104"/>
    </row>
    <row r="48" spans="2:21" ht="33" customHeight="1" x14ac:dyDescent="0.2">
      <c r="B48" s="330" t="str">
        <f>'DEPENDENCIAS-RESPONSABLES'!B16</f>
        <v>Subgerencia Administrativa y Financiera (Presupuesto)</v>
      </c>
      <c r="C48" s="108">
        <f>COUNTIFS('F-CF-RC-015'!K:K,B48,'F-CF-RC-015'!R:R,1)</f>
        <v>1</v>
      </c>
      <c r="D48" s="109">
        <f>COUNTIFS('F-CF-RC-015'!K:K,B48,'F-CF-RC-015'!R:R,1,'F-CF-RC-015'!Q:Q,"Abierta")</f>
        <v>0</v>
      </c>
      <c r="E48" s="110">
        <f t="shared" si="4"/>
        <v>0</v>
      </c>
      <c r="F48" s="109">
        <f>COUNTIFS('F-CF-RC-015'!K:K,B48,'F-CF-RC-015'!R:R,1,'F-CF-RC-015'!Q:Q,"Cerrada")</f>
        <v>1</v>
      </c>
      <c r="G48" s="110">
        <f t="shared" si="5"/>
        <v>1</v>
      </c>
      <c r="H48" s="104"/>
    </row>
    <row r="49" spans="2:8" ht="33" customHeight="1" x14ac:dyDescent="0.2">
      <c r="B49" s="330" t="str">
        <f>'DEPENDENCIAS-RESPONSABLES'!B17</f>
        <v>Subgerencia Administrativa y Financiera (Tesorería)</v>
      </c>
      <c r="C49" s="108">
        <f>COUNTIFS('F-CF-RC-015'!K:K,B49,'F-CF-RC-015'!R:R,1)</f>
        <v>8</v>
      </c>
      <c r="D49" s="109">
        <f>COUNTIFS('F-CF-RC-015'!K:K,B49,'F-CF-RC-015'!R:R,1,'F-CF-RC-015'!Q:Q,"Abierta")</f>
        <v>4</v>
      </c>
      <c r="E49" s="110">
        <f t="shared" si="4"/>
        <v>0.5</v>
      </c>
      <c r="F49" s="109">
        <f>COUNTIFS('F-CF-RC-015'!K:K,B49,'F-CF-RC-015'!R:R,1,'F-CF-RC-015'!Q:Q,"Cerrada")</f>
        <v>4</v>
      </c>
      <c r="G49" s="110">
        <f t="shared" si="5"/>
        <v>0.5</v>
      </c>
      <c r="H49" s="104"/>
    </row>
    <row r="50" spans="2:8" ht="33" customHeight="1" x14ac:dyDescent="0.2">
      <c r="B50" s="330" t="str">
        <f>'DEPENDENCIAS-RESPONSABLES'!B18</f>
        <v>Subgerencia Administrativa y Financiera (Cartera y Gestión de Cobro)</v>
      </c>
      <c r="C50" s="108">
        <f>COUNTIFS('F-CF-RC-015'!K:K,B50,'F-CF-RC-015'!R:R,1)</f>
        <v>2</v>
      </c>
      <c r="D50" s="109">
        <f>COUNTIFS('F-CF-RC-015'!K:K,B50,'F-CF-RC-015'!R:R,1,'F-CF-RC-015'!Q:Q,"Abierta")</f>
        <v>2</v>
      </c>
      <c r="E50" s="110">
        <f t="shared" si="4"/>
        <v>1</v>
      </c>
      <c r="F50" s="109">
        <f>COUNTIFS('F-CF-RC-015'!K:K,B50,'F-CF-RC-015'!R:R,1,'F-CF-RC-015'!Q:Q,"Cerrada")</f>
        <v>0</v>
      </c>
      <c r="G50" s="110">
        <f t="shared" si="5"/>
        <v>0</v>
      </c>
      <c r="H50" s="104"/>
    </row>
    <row r="51" spans="2:8" ht="33" customHeight="1" x14ac:dyDescent="0.2">
      <c r="B51" s="330" t="str">
        <f>'DEPENDENCIAS-RESPONSABLES'!B19</f>
        <v>Subgerencia Administrativa y Financiera (Cartera y Tesorería)</v>
      </c>
      <c r="C51" s="108">
        <f>COUNTIFS('F-CF-RC-015'!K:K,B51,'F-CF-RC-015'!R:R,1)</f>
        <v>0</v>
      </c>
      <c r="D51" s="109">
        <f>COUNTIFS('F-CF-RC-015'!K:K,B51,'F-CF-RC-015'!R:R,1,'F-CF-RC-015'!Q:Q,"Abierta")</f>
        <v>0</v>
      </c>
      <c r="E51" s="110" t="str">
        <f t="shared" si="4"/>
        <v>-</v>
      </c>
      <c r="F51" s="109">
        <f>COUNTIFS('F-CF-RC-015'!K:K,B51,'F-CF-RC-015'!R:R,1,'F-CF-RC-015'!Q:Q,"Cerrada")</f>
        <v>0</v>
      </c>
      <c r="G51" s="110" t="str">
        <f t="shared" si="5"/>
        <v>-</v>
      </c>
      <c r="H51" s="104"/>
    </row>
    <row r="52" spans="2:8" ht="33" customHeight="1" x14ac:dyDescent="0.2">
      <c r="B52" s="330" t="str">
        <f>'DEPENDENCIAS-RESPONSABLES'!B20</f>
        <v>Subgerencia Administrativa y Financiera (Contabilidad, Presupuesto)</v>
      </c>
      <c r="C52" s="108">
        <f>COUNTIFS('F-CF-RC-015'!K:K,B52,'F-CF-RC-015'!R:R,1)</f>
        <v>0</v>
      </c>
      <c r="D52" s="109">
        <f>COUNTIFS('F-CF-RC-015'!K:K,B52,'F-CF-RC-015'!R:R,1,'F-CF-RC-015'!Q:Q,"Abierta")</f>
        <v>0</v>
      </c>
      <c r="E52" s="110" t="str">
        <f t="shared" si="4"/>
        <v>-</v>
      </c>
      <c r="F52" s="109">
        <f>COUNTIFS('F-CF-RC-015'!K:K,B52,'F-CF-RC-015'!R:R,1,'F-CF-RC-015'!Q:Q,"Cerrada")</f>
        <v>0</v>
      </c>
      <c r="G52" s="110" t="str">
        <f t="shared" si="5"/>
        <v>-</v>
      </c>
      <c r="H52" s="104"/>
    </row>
    <row r="53" spans="2:8" ht="33" customHeight="1" x14ac:dyDescent="0.2">
      <c r="B53" s="330" t="str">
        <f>'DEPENDENCIAS-RESPONSABLES'!B21</f>
        <v>Subgerencia Administrativa y Financiera (Tesorería, Contabilidad)</v>
      </c>
      <c r="C53" s="108">
        <f>COUNTIFS('F-CF-RC-015'!K:K,B53,'F-CF-RC-015'!R:R,1)</f>
        <v>3</v>
      </c>
      <c r="D53" s="109">
        <f>COUNTIFS('F-CF-RC-015'!K:K,B53,'F-CF-RC-015'!R:R,1,'F-CF-RC-015'!Q:Q,"Abierta")</f>
        <v>0</v>
      </c>
      <c r="E53" s="110">
        <f t="shared" si="4"/>
        <v>0</v>
      </c>
      <c r="F53" s="109">
        <f>COUNTIFS('F-CF-RC-015'!K:K,B53,'F-CF-RC-015'!R:R,1,'F-CF-RC-015'!Q:Q,"Cerrada")</f>
        <v>3</v>
      </c>
      <c r="G53" s="110">
        <f t="shared" si="5"/>
        <v>1</v>
      </c>
      <c r="H53" s="104"/>
    </row>
    <row r="54" spans="2:8" ht="33" customHeight="1" x14ac:dyDescent="0.2">
      <c r="B54" s="330" t="str">
        <f>'DEPENDENCIAS-RESPONSABLES'!B22</f>
        <v>Subgerencia Administrativa y Financiera (Facturación y Cartera)</v>
      </c>
      <c r="C54" s="108">
        <f>COUNTIFS('F-CF-RC-015'!K:K,B54,'F-CF-RC-015'!R:R,1)</f>
        <v>1</v>
      </c>
      <c r="D54" s="109">
        <f>COUNTIFS('F-CF-RC-015'!K:K,B54,'F-CF-RC-015'!R:R,1,'F-CF-RC-015'!Q:Q,"Abierta")</f>
        <v>1</v>
      </c>
      <c r="E54" s="110">
        <f t="shared" si="4"/>
        <v>1</v>
      </c>
      <c r="F54" s="109">
        <f>COUNTIFS('F-CF-RC-015'!K:K,B54,'F-CF-RC-015'!R:R,1,'F-CF-RC-015'!Q:Q,"Cerrada")</f>
        <v>0</v>
      </c>
      <c r="G54" s="110">
        <f t="shared" si="5"/>
        <v>0</v>
      </c>
      <c r="H54" s="104"/>
    </row>
    <row r="55" spans="2:8" ht="33" customHeight="1" x14ac:dyDescent="0.2">
      <c r="B55" s="330" t="str">
        <f>'DEPENDENCIAS-RESPONSABLES'!B23</f>
        <v>Subgerencia Administrativa y Financiera (Contabilidad, Cartera y Tesorería)</v>
      </c>
      <c r="C55" s="108">
        <f>COUNTIFS('F-CF-RC-015'!K:K,B55,'F-CF-RC-015'!R:R,1)</f>
        <v>3</v>
      </c>
      <c r="D55" s="109">
        <f>COUNTIFS('F-CF-RC-015'!K:K,B55,'F-CF-RC-015'!R:R,1,'F-CF-RC-015'!Q:Q,"Abierta")</f>
        <v>3</v>
      </c>
      <c r="E55" s="110">
        <f t="shared" si="4"/>
        <v>1</v>
      </c>
      <c r="F55" s="109">
        <f>COUNTIFS('F-CF-RC-015'!K:K,B55,'F-CF-RC-015'!R:R,1,'F-CF-RC-015'!Q:Q,"Cerrada")</f>
        <v>0</v>
      </c>
      <c r="G55" s="110">
        <f t="shared" si="5"/>
        <v>0</v>
      </c>
      <c r="H55" s="104"/>
    </row>
    <row r="56" spans="2:8" ht="33" customHeight="1" x14ac:dyDescent="0.2">
      <c r="B56" s="330" t="str">
        <f>'DEPENDENCIAS-RESPONSABLES'!B24</f>
        <v>Subgerencia Administrativa y Financiera (Tesorería, Facturación, Contabilidad)</v>
      </c>
      <c r="C56" s="108">
        <f>COUNTIFS('F-CF-RC-015'!K:K,B56,'F-CF-RC-015'!R:R,1)</f>
        <v>0</v>
      </c>
      <c r="D56" s="109">
        <f>COUNTIFS('F-CF-RC-015'!K:K,B56,'F-CF-RC-015'!R:R,1,'F-CF-RC-015'!Q:Q,"Abierta")</f>
        <v>0</v>
      </c>
      <c r="E56" s="110" t="str">
        <f t="shared" si="4"/>
        <v>-</v>
      </c>
      <c r="F56" s="109">
        <f>COUNTIFS('F-CF-RC-015'!K:K,B56,'F-CF-RC-015'!R:R,1,'F-CF-RC-015'!Q:Q,"Cerrada")</f>
        <v>0</v>
      </c>
      <c r="G56" s="110" t="str">
        <f t="shared" si="5"/>
        <v>-</v>
      </c>
      <c r="H56" s="104"/>
    </row>
    <row r="57" spans="2:8" ht="33" customHeight="1" x14ac:dyDescent="0.2">
      <c r="B57" s="330" t="str">
        <f>'DEPENDENCIAS-RESPONSABLES'!B25</f>
        <v>Subgerencia Administrativa y Financiera (Tesorería, Facturación, Contabilidad, Cartera y Gestión de Cobro)</v>
      </c>
      <c r="C57" s="108">
        <f>COUNTIFS('F-CF-RC-015'!K:K,B57,'F-CF-RC-015'!R:R,1)</f>
        <v>0</v>
      </c>
      <c r="D57" s="109">
        <f>COUNTIFS('F-CF-RC-015'!K:K,B57,'F-CF-RC-015'!R:R,1,'F-CF-RC-015'!Q:Q,"Abierta")</f>
        <v>0</v>
      </c>
      <c r="E57" s="110" t="str">
        <f t="shared" si="4"/>
        <v>-</v>
      </c>
      <c r="F57" s="109">
        <f>COUNTIFS('F-CF-RC-015'!K:K,B57,'F-CF-RC-015'!R:R,1,'F-CF-RC-015'!Q:Q,"Cerrada")</f>
        <v>0</v>
      </c>
      <c r="G57" s="110" t="str">
        <f t="shared" si="5"/>
        <v>-</v>
      </c>
      <c r="H57" s="104"/>
    </row>
    <row r="58" spans="2:8" ht="33" customHeight="1" x14ac:dyDescent="0.2">
      <c r="B58" s="330" t="str">
        <f>'DEPENDENCIAS-RESPONSABLES'!B26</f>
        <v>Subgerencia Administrativa y Financiera, Oficina Asesora de Planeación y Desarrollo Organizacional, Oficina Jurídica, Dirección Contratación</v>
      </c>
      <c r="C58" s="108">
        <f>COUNTIFS('F-CF-RC-015'!K:K,B58,'F-CF-RC-015'!R:R,1)</f>
        <v>1</v>
      </c>
      <c r="D58" s="109">
        <f>COUNTIFS('F-CF-RC-015'!K:K,B58,'F-CF-RC-015'!R:R,1,'F-CF-RC-015'!Q:Q,"Abierta")</f>
        <v>0</v>
      </c>
      <c r="E58" s="110">
        <f t="shared" si="4"/>
        <v>0</v>
      </c>
      <c r="F58" s="109">
        <f>COUNTIFS('F-CF-RC-015'!K:K,B58,'F-CF-RC-015'!R:R,1,'F-CF-RC-015'!Q:Q,"Cerrada")</f>
        <v>1</v>
      </c>
      <c r="G58" s="110">
        <f t="shared" si="5"/>
        <v>1</v>
      </c>
      <c r="H58" s="104"/>
    </row>
    <row r="59" spans="2:8" ht="33" customHeight="1" x14ac:dyDescent="0.2">
      <c r="B59" s="330" t="str">
        <f>'DEPENDENCIAS-RESPONSABLES'!B27</f>
        <v>Subgerencia Administrativa y Financiera (Facturación), Dirección de Venta de Servicios</v>
      </c>
      <c r="C59" s="108">
        <f>COUNTIFS('F-CF-RC-015'!K:K,B59,'F-CF-RC-015'!R:R,1)</f>
        <v>0</v>
      </c>
      <c r="D59" s="109">
        <f>COUNTIFS('F-CF-RC-015'!K:K,B59,'F-CF-RC-015'!R:R,1,'F-CF-RC-015'!Q:Q,"Abierta")</f>
        <v>0</v>
      </c>
      <c r="E59" s="110" t="str">
        <f t="shared" si="4"/>
        <v>-</v>
      </c>
      <c r="F59" s="109">
        <f>COUNTIFS('F-CF-RC-015'!K:K,B59,'F-CF-RC-015'!R:R,1,'F-CF-RC-015'!Q:Q,"Cerrada")</f>
        <v>0</v>
      </c>
      <c r="G59" s="110" t="str">
        <f t="shared" si="5"/>
        <v>-</v>
      </c>
      <c r="H59" s="104"/>
    </row>
    <row r="60" spans="2:8" ht="33" customHeight="1" x14ac:dyDescent="0.2">
      <c r="B60" s="330" t="str">
        <f>'DEPENDENCIAS-RESPONSABLES'!B28</f>
        <v>Subgerencia Administrativa y Financiera, Dirección Administrativa</v>
      </c>
      <c r="C60" s="108">
        <f>COUNTIFS('F-CF-RC-015'!K:K,B60,'F-CF-RC-015'!R:R,1)</f>
        <v>0</v>
      </c>
      <c r="D60" s="109">
        <f>COUNTIFS('F-CF-RC-015'!K:K,B60,'F-CF-RC-015'!R:R,1,'F-CF-RC-015'!Q:Q,"Abierta")</f>
        <v>0</v>
      </c>
      <c r="E60" s="110" t="str">
        <f t="shared" si="4"/>
        <v>-</v>
      </c>
      <c r="F60" s="109">
        <f>COUNTIFS('F-CF-RC-015'!K:K,B60,'F-CF-RC-015'!R:R,1,'F-CF-RC-015'!Q:Q,"Cerrada")</f>
        <v>0</v>
      </c>
      <c r="G60" s="110" t="str">
        <f t="shared" si="5"/>
        <v>-</v>
      </c>
      <c r="H60" s="104"/>
    </row>
    <row r="61" spans="2:8" ht="33" customHeight="1" x14ac:dyDescent="0.2">
      <c r="B61" s="330" t="str">
        <f>'DEPENDENCIAS-RESPONSABLES'!B29</f>
        <v>Subgerencia Administrativa y Financiera, Dirección de Contratación</v>
      </c>
      <c r="C61" s="108">
        <f>COUNTIFS('F-CF-RC-015'!K:K,B61,'F-CF-RC-015'!R:R,1)</f>
        <v>0</v>
      </c>
      <c r="D61" s="109">
        <f>COUNTIFS('F-CF-RC-015'!K:K,B61,'F-CF-RC-015'!R:R,1,'F-CF-RC-015'!Q:Q,"Abierta")</f>
        <v>0</v>
      </c>
      <c r="E61" s="110" t="str">
        <f t="shared" si="4"/>
        <v>-</v>
      </c>
      <c r="F61" s="109">
        <f>COUNTIFS('F-CF-RC-015'!K:K,B61,'F-CF-RC-015'!R:R,1,'F-CF-RC-015'!Q:Q,"Cerrada")</f>
        <v>0</v>
      </c>
      <c r="G61" s="110" t="str">
        <f t="shared" si="5"/>
        <v>-</v>
      </c>
      <c r="H61" s="104"/>
    </row>
    <row r="62" spans="2:8" ht="33" customHeight="1" x14ac:dyDescent="0.2">
      <c r="B62" s="330" t="str">
        <f>'DEPENDENCIAS-RESPONSABLES'!B30</f>
        <v>Subgerencia Administrativa y Financiera (Tesorería), Dirección Administrativa</v>
      </c>
      <c r="C62" s="108">
        <f>COUNTIFS('F-CF-RC-015'!K:K,B62,'F-CF-RC-015'!R:R,1)</f>
        <v>1</v>
      </c>
      <c r="D62" s="109">
        <f>COUNTIFS('F-CF-RC-015'!K:K,B62,'F-CF-RC-015'!R:R,1,'F-CF-RC-015'!Q:Q,"Abierta")</f>
        <v>0</v>
      </c>
      <c r="E62" s="110">
        <f t="shared" si="4"/>
        <v>0</v>
      </c>
      <c r="F62" s="109">
        <f>COUNTIFS('F-CF-RC-015'!K:K,B62,'F-CF-RC-015'!R:R,1,'F-CF-RC-015'!Q:Q,"Cerrada")</f>
        <v>1</v>
      </c>
      <c r="G62" s="110">
        <f t="shared" si="5"/>
        <v>1</v>
      </c>
      <c r="H62" s="104"/>
    </row>
    <row r="63" spans="2:8" ht="33" customHeight="1" x14ac:dyDescent="0.2">
      <c r="B63" s="330" t="str">
        <f>'DEPENDENCIAS-RESPONSABLES'!B31</f>
        <v>Subgerencia Administrativa y Financiera (Contabilidad), Dirección Administrativa</v>
      </c>
      <c r="C63" s="108">
        <f>COUNTIFS('F-CF-RC-015'!K:K,B63,'F-CF-RC-015'!R:R,1)</f>
        <v>1</v>
      </c>
      <c r="D63" s="109">
        <f>COUNTIFS('F-CF-RC-015'!K:K,B63,'F-CF-RC-015'!R:R,1,'F-CF-RC-015'!Q:Q,"Abierta")</f>
        <v>1</v>
      </c>
      <c r="E63" s="110">
        <f t="shared" si="4"/>
        <v>1</v>
      </c>
      <c r="F63" s="109">
        <f>COUNTIFS('F-CF-RC-015'!K:K,B63,'F-CF-RC-015'!R:R,1,'F-CF-RC-015'!Q:Q,"Cerrada")</f>
        <v>0</v>
      </c>
      <c r="G63" s="110">
        <f t="shared" si="5"/>
        <v>0</v>
      </c>
      <c r="H63" s="104"/>
    </row>
    <row r="64" spans="2:8" ht="33" customHeight="1" x14ac:dyDescent="0.2">
      <c r="B64" s="330" t="str">
        <f>'DEPENDENCIAS-RESPONSABLES'!B32</f>
        <v>Subgerencia Administrativa y Financiera (Contabilidad), Dirección de Sistemas de Información</v>
      </c>
      <c r="C64" s="108">
        <f>COUNTIFS('F-CF-RC-015'!K:K,B64,'F-CF-RC-015'!R:R,1)</f>
        <v>2</v>
      </c>
      <c r="D64" s="109">
        <f>COUNTIFS('F-CF-RC-015'!K:K,B64,'F-CF-RC-015'!R:R,1,'F-CF-RC-015'!Q:Q,"Abierta")</f>
        <v>2</v>
      </c>
      <c r="E64" s="110">
        <f t="shared" si="4"/>
        <v>1</v>
      </c>
      <c r="F64" s="109">
        <f>COUNTIFS('F-CF-RC-015'!K:K,B64,'F-CF-RC-015'!R:R,1,'F-CF-RC-015'!Q:Q,"Cerrada")</f>
        <v>0</v>
      </c>
      <c r="G64" s="110">
        <f t="shared" si="5"/>
        <v>0</v>
      </c>
      <c r="H64" s="104"/>
    </row>
    <row r="65" spans="2:8" ht="33" customHeight="1" x14ac:dyDescent="0.2">
      <c r="B65" s="330" t="str">
        <f>'DEPENDENCIAS-RESPONSABLES'!B33</f>
        <v>Subgerencia Administrativa y Financiera (Contabilidad), Dirección de Sistemas de Información, Dirección Administrativa</v>
      </c>
      <c r="C65" s="108">
        <f>COUNTIFS('F-CF-RC-015'!K:K,B65,'F-CF-RC-015'!R:R,1)</f>
        <v>6</v>
      </c>
      <c r="D65" s="109">
        <f>COUNTIFS('F-CF-RC-015'!K:K,B65,'F-CF-RC-015'!R:R,1,'F-CF-RC-015'!Q:Q,"Abierta")</f>
        <v>6</v>
      </c>
      <c r="E65" s="110">
        <f t="shared" ref="E65:E91" si="6">IFERROR(D65/C65,"-")</f>
        <v>1</v>
      </c>
      <c r="F65" s="109">
        <f>COUNTIFS('F-CF-RC-015'!K:K,B65,'F-CF-RC-015'!R:R,1,'F-CF-RC-015'!Q:Q,"Cerrada")</f>
        <v>0</v>
      </c>
      <c r="G65" s="110">
        <f t="shared" ref="G65:G91" si="7">IFERROR(F65/C65,"-")</f>
        <v>0</v>
      </c>
      <c r="H65" s="104"/>
    </row>
    <row r="66" spans="2:8" ht="33" customHeight="1" x14ac:dyDescent="0.2">
      <c r="B66" s="330" t="str">
        <f>'DEPENDENCIAS-RESPONSABLES'!B34</f>
        <v>Subgerencia Red de Servicios, Dirección Administrativa</v>
      </c>
      <c r="C66" s="108">
        <f>COUNTIFS('F-CF-RC-015'!K:K,B66,'F-CF-RC-015'!R:R,1)</f>
        <v>0</v>
      </c>
      <c r="D66" s="109">
        <f>COUNTIFS('F-CF-RC-015'!K:K,B66,'F-CF-RC-015'!R:R,1,'F-CF-RC-015'!Q:Q,"Abierta")</f>
        <v>0</v>
      </c>
      <c r="E66" s="110" t="str">
        <f t="shared" si="6"/>
        <v>-</v>
      </c>
      <c r="F66" s="109">
        <f>COUNTIFS('F-CF-RC-015'!K:K,B66,'F-CF-RC-015'!R:R,1,'F-CF-RC-015'!Q:Q,"Cerrada")</f>
        <v>0</v>
      </c>
      <c r="G66" s="110" t="str">
        <f t="shared" si="7"/>
        <v>-</v>
      </c>
      <c r="H66" s="104"/>
    </row>
    <row r="67" spans="2:8" ht="33" customHeight="1" x14ac:dyDescent="0.2">
      <c r="B67" s="330" t="str">
        <f>'DEPENDENCIAS-RESPONSABLES'!B35</f>
        <v>Subgerencia Red de Servicios, Dirección de Contratación</v>
      </c>
      <c r="C67" s="108">
        <f>COUNTIFS('F-CF-RC-015'!K:K,B67,'F-CF-RC-015'!R:R,1)</f>
        <v>3</v>
      </c>
      <c r="D67" s="109">
        <f>COUNTIFS('F-CF-RC-015'!K:K,B67,'F-CF-RC-015'!R:R,1,'F-CF-RC-015'!Q:Q,"Abierta")</f>
        <v>0</v>
      </c>
      <c r="E67" s="110">
        <f t="shared" si="6"/>
        <v>0</v>
      </c>
      <c r="F67" s="109">
        <f>COUNTIFS('F-CF-RC-015'!K:K,B67,'F-CF-RC-015'!R:R,1,'F-CF-RC-015'!Q:Q,"Cerrada")</f>
        <v>3</v>
      </c>
      <c r="G67" s="110">
        <f t="shared" si="7"/>
        <v>1</v>
      </c>
      <c r="H67" s="104"/>
    </row>
    <row r="68" spans="2:8" ht="33" customHeight="1" x14ac:dyDescent="0.2">
      <c r="B68" s="330" t="str">
        <f>'DEPENDENCIAS-RESPONSABLES'!B36</f>
        <v>Subgerencia Red de Servicios, Dirección de Contratación, Oficina Asesora de Planeación y Desarrollo Organizacional, Dirección de Venta de Servicios</v>
      </c>
      <c r="C68" s="108">
        <f>COUNTIFS('F-CF-RC-015'!K:K,B68,'F-CF-RC-015'!R:R,1)</f>
        <v>0</v>
      </c>
      <c r="D68" s="109">
        <f>COUNTIFS('F-CF-RC-015'!K:K,B68,'F-CF-RC-015'!R:R,1,'F-CF-RC-015'!Q:Q,"Abierta")</f>
        <v>0</v>
      </c>
      <c r="E68" s="110" t="str">
        <f t="shared" si="6"/>
        <v>-</v>
      </c>
      <c r="F68" s="109">
        <f>COUNTIFS('F-CF-RC-015'!K:K,B68,'F-CF-RC-015'!R:R,1,'F-CF-RC-015'!Q:Q,"Cerrada")</f>
        <v>0</v>
      </c>
      <c r="G68" s="110" t="str">
        <f t="shared" si="7"/>
        <v>-</v>
      </c>
      <c r="H68" s="104"/>
    </row>
    <row r="69" spans="2:8" ht="33" customHeight="1" x14ac:dyDescent="0.2">
      <c r="B69" s="330" t="str">
        <f>'DEPENDENCIAS-RESPONSABLES'!B37</f>
        <v>Subgerencia Red de Servicios, Dirección de Sistemas de Información, Subgerencia Administrativa y Financiera (Facturación)</v>
      </c>
      <c r="C69" s="108">
        <f>COUNTIFS('F-CF-RC-015'!K:K,B69,'F-CF-RC-015'!R:R,1)</f>
        <v>1</v>
      </c>
      <c r="D69" s="109">
        <f>COUNTIFS('F-CF-RC-015'!K:K,B69,'F-CF-RC-015'!R:R,1,'F-CF-RC-015'!Q:Q,"Abierta")</f>
        <v>0</v>
      </c>
      <c r="E69" s="110">
        <f t="shared" si="6"/>
        <v>0</v>
      </c>
      <c r="F69" s="109">
        <f>COUNTIFS('F-CF-RC-015'!K:K,B69,'F-CF-RC-015'!R:R,1,'F-CF-RC-015'!Q:Q,"Cerrada")</f>
        <v>1</v>
      </c>
      <c r="G69" s="110">
        <f t="shared" si="7"/>
        <v>1</v>
      </c>
      <c r="H69" s="104"/>
    </row>
    <row r="70" spans="2:8" ht="33" customHeight="1" x14ac:dyDescent="0.2">
      <c r="B70" s="330" t="str">
        <f>'DEPENDENCIAS-RESPONSABLES'!B38</f>
        <v>Dirección Administrativa (Gestión Ambiental)</v>
      </c>
      <c r="C70" s="108">
        <f>COUNTIFS('F-CF-RC-015'!K:K,B70,'F-CF-RC-015'!R:R,1)</f>
        <v>4</v>
      </c>
      <c r="D70" s="109">
        <f>COUNTIFS('F-CF-RC-015'!K:K,B70,'F-CF-RC-015'!R:R,1,'F-CF-RC-015'!Q:Q,"Abierta")</f>
        <v>0</v>
      </c>
      <c r="E70" s="110">
        <f t="shared" si="6"/>
        <v>0</v>
      </c>
      <c r="F70" s="109">
        <f>COUNTIFS('F-CF-RC-015'!K:K,B70,'F-CF-RC-015'!R:R,1,'F-CF-RC-015'!Q:Q,"Cerrada")</f>
        <v>4</v>
      </c>
      <c r="G70" s="110">
        <f t="shared" si="7"/>
        <v>1</v>
      </c>
      <c r="H70" s="104"/>
    </row>
    <row r="71" spans="2:8" ht="33" customHeight="1" x14ac:dyDescent="0.2">
      <c r="B71" s="330" t="str">
        <f>'DEPENDENCIAS-RESPONSABLES'!B39</f>
        <v>Dirección de Contratación, Subgerencia Red de Servicios</v>
      </c>
      <c r="C71" s="108">
        <f>COUNTIFS('F-CF-RC-015'!K:K,B71,'F-CF-RC-015'!R:R,1)</f>
        <v>1</v>
      </c>
      <c r="D71" s="109">
        <f>COUNTIFS('F-CF-RC-015'!K:K,B71,'F-CF-RC-015'!R:R,1,'F-CF-RC-015'!Q:Q,"Abierta")</f>
        <v>0</v>
      </c>
      <c r="E71" s="110">
        <f t="shared" si="6"/>
        <v>0</v>
      </c>
      <c r="F71" s="109">
        <f>COUNTIFS('F-CF-RC-015'!K:K,B71,'F-CF-RC-015'!R:R,1,'F-CF-RC-015'!Q:Q,"Cerrada")</f>
        <v>1</v>
      </c>
      <c r="G71" s="110">
        <f t="shared" si="7"/>
        <v>1</v>
      </c>
      <c r="H71" s="104"/>
    </row>
    <row r="72" spans="2:8" ht="33" customHeight="1" x14ac:dyDescent="0.2">
      <c r="B72" s="330" t="str">
        <f>'DEPENDENCIAS-RESPONSABLES'!B40</f>
        <v>Dirección de Contratación, Dirección de Sistemas de Información</v>
      </c>
      <c r="C72" s="108">
        <f>COUNTIFS('F-CF-RC-015'!K:K,B72,'F-CF-RC-015'!R:R,1)</f>
        <v>10</v>
      </c>
      <c r="D72" s="109">
        <f>COUNTIFS('F-CF-RC-015'!K:K,B72,'F-CF-RC-015'!R:R,1,'F-CF-RC-015'!Q:Q,"Abierta")</f>
        <v>10</v>
      </c>
      <c r="E72" s="110">
        <f t="shared" si="6"/>
        <v>1</v>
      </c>
      <c r="F72" s="109">
        <f>COUNTIFS('F-CF-RC-015'!K:K,B72,'F-CF-RC-015'!R:R,1,'F-CF-RC-015'!Q:Q,"Cerrada")</f>
        <v>0</v>
      </c>
      <c r="G72" s="110">
        <f t="shared" si="7"/>
        <v>0</v>
      </c>
      <c r="H72" s="104"/>
    </row>
    <row r="73" spans="2:8" ht="33" customHeight="1" x14ac:dyDescent="0.2">
      <c r="B73" s="330" t="str">
        <f>'DEPENDENCIAS-RESPONSABLES'!B41</f>
        <v>Dirección de Sistemas de Información, Subgerencia Administrativa y Financiera (Contabilidad)</v>
      </c>
      <c r="C73" s="108">
        <f>COUNTIFS('F-CF-RC-015'!K:K,B73,'F-CF-RC-015'!R:R,1)</f>
        <v>1</v>
      </c>
      <c r="D73" s="109">
        <f>COUNTIFS('F-CF-RC-015'!K:K,B73,'F-CF-RC-015'!R:R,1,'F-CF-RC-015'!Q:Q,"Abierta")</f>
        <v>0</v>
      </c>
      <c r="E73" s="110">
        <f t="shared" si="6"/>
        <v>0</v>
      </c>
      <c r="F73" s="109">
        <f>COUNTIFS('F-CF-RC-015'!K:K,B73,'F-CF-RC-015'!R:R,1,'F-CF-RC-015'!Q:Q,"Cerrada")</f>
        <v>1</v>
      </c>
      <c r="G73" s="110">
        <f t="shared" si="7"/>
        <v>1</v>
      </c>
      <c r="H73" s="104"/>
    </row>
    <row r="74" spans="2:8" ht="33" customHeight="1" x14ac:dyDescent="0.2">
      <c r="B74" s="330" t="str">
        <f>'DEPENDENCIAS-RESPONSABLES'!B42</f>
        <v>Dirección de Sistemas de Información, Dirección de Venta de Servicios, Subgerencia Red de Servicios, Subgerencia Administrativa y Financiera (Facturación)</v>
      </c>
      <c r="C74" s="108">
        <f>COUNTIFS('F-CF-RC-015'!K:K,B74,'F-CF-RC-015'!R:R,1)</f>
        <v>0</v>
      </c>
      <c r="D74" s="109">
        <f>COUNTIFS('F-CF-RC-015'!K:K,B74,'F-CF-RC-015'!R:R,1,'F-CF-RC-015'!Q:Q,"Abierta")</f>
        <v>0</v>
      </c>
      <c r="E74" s="110" t="str">
        <f t="shared" si="6"/>
        <v>-</v>
      </c>
      <c r="F74" s="109">
        <f>COUNTIFS('F-CF-RC-015'!K:K,B74,'F-CF-RC-015'!R:R,1,'F-CF-RC-015'!Q:Q,"Cerrada")</f>
        <v>0</v>
      </c>
      <c r="G74" s="110" t="str">
        <f t="shared" si="7"/>
        <v>-</v>
      </c>
      <c r="H74" s="104"/>
    </row>
    <row r="75" spans="2:8" ht="33" customHeight="1" x14ac:dyDescent="0.2">
      <c r="B75" s="330" t="str">
        <f>'DEPENDENCIAS-RESPONSABLES'!B43</f>
        <v>Oficina Asesora de Planeación y Desarrollo Organizacional, Dirección de Contratación, Subgerencia Red de Servicios</v>
      </c>
      <c r="C75" s="108">
        <f>COUNTIFS('F-CF-RC-015'!K:K,B75,'F-CF-RC-015'!R:R,1)</f>
        <v>0</v>
      </c>
      <c r="D75" s="109">
        <f>COUNTIFS('F-CF-RC-015'!K:K,B75,'F-CF-RC-015'!R:R,1,'F-CF-RC-015'!Q:Q,"Abierta")</f>
        <v>0</v>
      </c>
      <c r="E75" s="110" t="str">
        <f t="shared" si="6"/>
        <v>-</v>
      </c>
      <c r="F75" s="109">
        <f>COUNTIFS('F-CF-RC-015'!K:K,B75,'F-CF-RC-015'!R:R,1,'F-CF-RC-015'!Q:Q,"Cerrada")</f>
        <v>0</v>
      </c>
      <c r="G75" s="110" t="str">
        <f t="shared" si="7"/>
        <v>-</v>
      </c>
      <c r="H75" s="104"/>
    </row>
    <row r="76" spans="2:8" ht="33" customHeight="1" x14ac:dyDescent="0.2">
      <c r="B76" s="330" t="str">
        <f>'DEPENDENCIAS-RESPONSABLES'!B44</f>
        <v>Oficina Asesora de Planeación y Desarrollo Organizacional, Subgerencia Administrativa y Financiera (Tesorería)</v>
      </c>
      <c r="C76" s="108">
        <f>COUNTIFS('F-CF-RC-015'!K:K,B76,'F-CF-RC-015'!R:R,1)</f>
        <v>0</v>
      </c>
      <c r="D76" s="109">
        <f>COUNTIFS('F-CF-RC-015'!K:K,B76,'F-CF-RC-015'!R:R,1,'F-CF-RC-015'!Q:Q,"Abierta")</f>
        <v>0</v>
      </c>
      <c r="E76" s="110" t="str">
        <f t="shared" si="6"/>
        <v>-</v>
      </c>
      <c r="F76" s="109">
        <f>COUNTIFS('F-CF-RC-015'!K:K,B76,'F-CF-RC-015'!R:R,1,'F-CF-RC-015'!Q:Q,"Cerrada")</f>
        <v>0</v>
      </c>
      <c r="G76" s="110" t="str">
        <f t="shared" si="7"/>
        <v>-</v>
      </c>
      <c r="H76" s="104"/>
    </row>
    <row r="77" spans="2:8" ht="33" customHeight="1" x14ac:dyDescent="0.2">
      <c r="B77" s="330" t="str">
        <f>'DEPENDENCIAS-RESPONSABLES'!B45</f>
        <v>Oficina Jurídica, Oficina de Control Interno y Evaluación</v>
      </c>
      <c r="C77" s="108">
        <f>COUNTIFS('F-CF-RC-015'!K:K,B77,'F-CF-RC-015'!R:R,1)</f>
        <v>1</v>
      </c>
      <c r="D77" s="109">
        <f>COUNTIFS('F-CF-RC-015'!K:K,B77,'F-CF-RC-015'!R:R,1,'F-CF-RC-015'!Q:Q,"Abierta")</f>
        <v>0</v>
      </c>
      <c r="E77" s="110">
        <f t="shared" si="6"/>
        <v>0</v>
      </c>
      <c r="F77" s="109">
        <f>COUNTIFS('F-CF-RC-015'!K:K,B77,'F-CF-RC-015'!R:R,1,'F-CF-RC-015'!Q:Q,"Cerrada")</f>
        <v>1</v>
      </c>
      <c r="G77" s="110">
        <f t="shared" si="7"/>
        <v>1</v>
      </c>
      <c r="H77" s="104"/>
    </row>
    <row r="78" spans="2:8" ht="33" customHeight="1" x14ac:dyDescent="0.2">
      <c r="B78" s="330" t="str">
        <f>'DEPENDENCIAS-RESPONSABLES'!B46</f>
        <v>Oficina de Control Interno y Evaluación, Oficina Jurídica, Gerencia</v>
      </c>
      <c r="C78" s="108">
        <f>COUNTIFS('F-CF-RC-015'!K:K,B78,'F-CF-RC-015'!R:R,1)</f>
        <v>1</v>
      </c>
      <c r="D78" s="109">
        <f>COUNTIFS('F-CF-RC-015'!K:K,B78,'F-CF-RC-015'!R:R,1,'F-CF-RC-015'!Q:Q,"Abierta")</f>
        <v>0</v>
      </c>
      <c r="E78" s="110">
        <f t="shared" si="6"/>
        <v>0</v>
      </c>
      <c r="F78" s="109">
        <f>COUNTIFS('F-CF-RC-015'!K:K,B78,'F-CF-RC-015'!R:R,1,'F-CF-RC-015'!Q:Q,"Cerrada")</f>
        <v>1</v>
      </c>
      <c r="G78" s="110">
        <f t="shared" si="7"/>
        <v>1</v>
      </c>
      <c r="H78" s="104"/>
    </row>
    <row r="79" spans="2:8" ht="33" customHeight="1" x14ac:dyDescent="0.2">
      <c r="B79" s="330" t="str">
        <f>'DEPENDENCIAS-RESPONSABLES'!B47</f>
        <v>Oficina de Control Interno y Evaluación, Gerencia</v>
      </c>
      <c r="C79" s="108">
        <f>COUNTIFS('F-CF-RC-015'!K:K,B79,'F-CF-RC-015'!R:R,1)</f>
        <v>0</v>
      </c>
      <c r="D79" s="109">
        <f>COUNTIFS('F-CF-RC-015'!K:K,B79,'F-CF-RC-015'!R:R,1,'F-CF-RC-015'!Q:Q,"Abierta")</f>
        <v>0</v>
      </c>
      <c r="E79" s="110" t="str">
        <f t="shared" si="6"/>
        <v>-</v>
      </c>
      <c r="F79" s="109">
        <f>COUNTIFS('F-CF-RC-015'!K:K,B79,'F-CF-RC-015'!R:R,1,'F-CF-RC-015'!Q:Q,"Cerrada")</f>
        <v>0</v>
      </c>
      <c r="G79" s="110" t="str">
        <f t="shared" si="7"/>
        <v>-</v>
      </c>
      <c r="H79" s="104"/>
    </row>
    <row r="80" spans="2:8" ht="33" hidden="1" customHeight="1" x14ac:dyDescent="0.2">
      <c r="B80" s="330"/>
      <c r="C80" s="108">
        <f>COUNTIFS('F-CF-RC-015'!K:K,B80,'F-CF-RC-015'!R:R,1)</f>
        <v>0</v>
      </c>
      <c r="D80" s="109">
        <f>COUNTIFS('F-CF-RC-015'!K:K,B80,'F-CF-RC-015'!R:R,1,'F-CF-RC-015'!Q:Q,"Abierta")</f>
        <v>0</v>
      </c>
      <c r="E80" s="110" t="str">
        <f t="shared" si="6"/>
        <v>-</v>
      </c>
      <c r="F80" s="109">
        <f>COUNTIFS('F-CF-RC-015'!K:K,B80,'F-CF-RC-015'!R:R,1,'F-CF-RC-015'!Q:Q,"Cerrada")</f>
        <v>0</v>
      </c>
      <c r="G80" s="110" t="str">
        <f t="shared" si="7"/>
        <v>-</v>
      </c>
      <c r="H80" s="104"/>
    </row>
    <row r="81" spans="2:9" ht="33" hidden="1" customHeight="1" x14ac:dyDescent="0.2">
      <c r="B81" s="330"/>
      <c r="C81" s="108">
        <f>COUNTIFS('F-CF-RC-015'!K:K,B81,'F-CF-RC-015'!R:R,1)</f>
        <v>0</v>
      </c>
      <c r="D81" s="109">
        <f>COUNTIFS('F-CF-RC-015'!K:K,B81,'F-CF-RC-015'!R:R,1,'F-CF-RC-015'!Q:Q,"Abierta")</f>
        <v>0</v>
      </c>
      <c r="E81" s="110" t="str">
        <f t="shared" si="6"/>
        <v>-</v>
      </c>
      <c r="F81" s="109">
        <f>COUNTIFS('F-CF-RC-015'!K:K,B81,'F-CF-RC-015'!R:R,1,'F-CF-RC-015'!Q:Q,"Cerrada")</f>
        <v>0</v>
      </c>
      <c r="G81" s="110" t="str">
        <f t="shared" si="7"/>
        <v>-</v>
      </c>
      <c r="H81" s="104"/>
    </row>
    <row r="82" spans="2:9" ht="33" hidden="1" customHeight="1" x14ac:dyDescent="0.2">
      <c r="B82" s="330"/>
      <c r="C82" s="108">
        <f>COUNTIFS('F-CF-RC-015'!K:K,B82,'F-CF-RC-015'!R:R,1)</f>
        <v>0</v>
      </c>
      <c r="D82" s="109">
        <f>COUNTIFS('F-CF-RC-015'!K:K,B82,'F-CF-RC-015'!R:R,1,'F-CF-RC-015'!Q:Q,"Abierta")</f>
        <v>0</v>
      </c>
      <c r="E82" s="110" t="str">
        <f t="shared" si="6"/>
        <v>-</v>
      </c>
      <c r="F82" s="109">
        <f>COUNTIFS('F-CF-RC-015'!K:K,B82,'F-CF-RC-015'!R:R,1,'F-CF-RC-015'!Q:Q,"Cerrada")</f>
        <v>0</v>
      </c>
      <c r="G82" s="110" t="str">
        <f t="shared" si="7"/>
        <v>-</v>
      </c>
      <c r="H82" s="104"/>
    </row>
    <row r="83" spans="2:9" ht="33" hidden="1" customHeight="1" x14ac:dyDescent="0.2">
      <c r="B83" s="330"/>
      <c r="C83" s="108">
        <f>COUNTIFS('F-CF-RC-015'!K:K,B83,'F-CF-RC-015'!R:R,1)</f>
        <v>0</v>
      </c>
      <c r="D83" s="109">
        <f>COUNTIFS('F-CF-RC-015'!K:K,B83,'F-CF-RC-015'!R:R,1,'F-CF-RC-015'!Q:Q,"Abierta")</f>
        <v>0</v>
      </c>
      <c r="E83" s="110" t="str">
        <f t="shared" si="6"/>
        <v>-</v>
      </c>
      <c r="F83" s="109">
        <f>COUNTIFS('F-CF-RC-015'!K:K,B83,'F-CF-RC-015'!R:R,1,'F-CF-RC-015'!Q:Q,"Cerrada")</f>
        <v>0</v>
      </c>
      <c r="G83" s="110" t="str">
        <f t="shared" si="7"/>
        <v>-</v>
      </c>
      <c r="H83" s="104"/>
    </row>
    <row r="84" spans="2:9" ht="33" hidden="1" customHeight="1" x14ac:dyDescent="0.2">
      <c r="B84" s="330"/>
      <c r="C84" s="108">
        <f>COUNTIFS('F-CF-RC-015'!K:K,B84,'F-CF-RC-015'!R:R,1)</f>
        <v>0</v>
      </c>
      <c r="D84" s="109">
        <f>COUNTIFS('F-CF-RC-015'!K:K,B84,'F-CF-RC-015'!R:R,1,'F-CF-RC-015'!Q:Q,"Abierta")</f>
        <v>0</v>
      </c>
      <c r="E84" s="110" t="str">
        <f t="shared" si="6"/>
        <v>-</v>
      </c>
      <c r="F84" s="109">
        <f>COUNTIFS('F-CF-RC-015'!K:K,B84,'F-CF-RC-015'!R:R,1,'F-CF-RC-015'!Q:Q,"Cerrada")</f>
        <v>0</v>
      </c>
      <c r="G84" s="110" t="str">
        <f t="shared" si="7"/>
        <v>-</v>
      </c>
      <c r="H84" s="104"/>
    </row>
    <row r="85" spans="2:9" ht="33" hidden="1" customHeight="1" x14ac:dyDescent="0.2">
      <c r="B85" s="330"/>
      <c r="C85" s="108">
        <f>COUNTIFS('F-CF-RC-015'!K:K,B85,'F-CF-RC-015'!R:R,1)</f>
        <v>0</v>
      </c>
      <c r="D85" s="109">
        <f>COUNTIFS('F-CF-RC-015'!K:K,B85,'F-CF-RC-015'!R:R,1,'F-CF-RC-015'!Q:Q,"Abierta")</f>
        <v>0</v>
      </c>
      <c r="E85" s="110" t="str">
        <f t="shared" si="6"/>
        <v>-</v>
      </c>
      <c r="F85" s="109">
        <f>COUNTIFS('F-CF-RC-015'!K:K,B85,'F-CF-RC-015'!R:R,1,'F-CF-RC-015'!Q:Q,"Cerrada")</f>
        <v>0</v>
      </c>
      <c r="G85" s="110" t="str">
        <f t="shared" si="7"/>
        <v>-</v>
      </c>
      <c r="H85" s="104"/>
    </row>
    <row r="86" spans="2:9" ht="33" hidden="1" customHeight="1" x14ac:dyDescent="0.2">
      <c r="B86" s="330"/>
      <c r="C86" s="108">
        <f>COUNTIFS('F-CF-RC-015'!K:K,B86,'F-CF-RC-015'!R:R,1)</f>
        <v>0</v>
      </c>
      <c r="D86" s="109">
        <f>COUNTIFS('F-CF-RC-015'!K:K,B86,'F-CF-RC-015'!R:R,1,'F-CF-RC-015'!Q:Q,"Abierta")</f>
        <v>0</v>
      </c>
      <c r="E86" s="110" t="str">
        <f t="shared" si="6"/>
        <v>-</v>
      </c>
      <c r="F86" s="109">
        <f>COUNTIFS('F-CF-RC-015'!K:K,B86,'F-CF-RC-015'!R:R,1,'F-CF-RC-015'!Q:Q,"Cerrada")</f>
        <v>0</v>
      </c>
      <c r="G86" s="110" t="str">
        <f t="shared" si="7"/>
        <v>-</v>
      </c>
      <c r="H86" s="104"/>
    </row>
    <row r="87" spans="2:9" ht="33" hidden="1" customHeight="1" x14ac:dyDescent="0.2">
      <c r="B87" s="330"/>
      <c r="C87" s="108">
        <f>COUNTIFS('F-CF-RC-015'!K:K,B87,'F-CF-RC-015'!R:R,1)</f>
        <v>0</v>
      </c>
      <c r="D87" s="109">
        <f>COUNTIFS('F-CF-RC-015'!K:K,B87,'F-CF-RC-015'!R:R,1,'F-CF-RC-015'!Q:Q,"Abierta")</f>
        <v>0</v>
      </c>
      <c r="E87" s="110" t="str">
        <f t="shared" si="6"/>
        <v>-</v>
      </c>
      <c r="F87" s="109">
        <f>COUNTIFS('F-CF-RC-015'!K:K,B87,'F-CF-RC-015'!R:R,1,'F-CF-RC-015'!Q:Q,"Cerrada")</f>
        <v>0</v>
      </c>
      <c r="G87" s="110" t="str">
        <f t="shared" si="7"/>
        <v>-</v>
      </c>
      <c r="H87" s="104"/>
    </row>
    <row r="88" spans="2:9" ht="33" hidden="1" customHeight="1" x14ac:dyDescent="0.2">
      <c r="B88" s="330"/>
      <c r="C88" s="108">
        <f>COUNTIFS('F-CF-RC-015'!K:K,B88,'F-CF-RC-015'!R:R,1)</f>
        <v>0</v>
      </c>
      <c r="D88" s="109">
        <f>COUNTIFS('F-CF-RC-015'!K:K,B88,'F-CF-RC-015'!R:R,1,'F-CF-RC-015'!Q:Q,"Abierta")</f>
        <v>0</v>
      </c>
      <c r="E88" s="110" t="str">
        <f t="shared" si="6"/>
        <v>-</v>
      </c>
      <c r="F88" s="109">
        <f>COUNTIFS('F-CF-RC-015'!K:K,B88,'F-CF-RC-015'!R:R,1,'F-CF-RC-015'!Q:Q,"Cerrada")</f>
        <v>0</v>
      </c>
      <c r="G88" s="110" t="str">
        <f t="shared" si="7"/>
        <v>-</v>
      </c>
      <c r="H88" s="104"/>
    </row>
    <row r="89" spans="2:9" ht="33" hidden="1" customHeight="1" x14ac:dyDescent="0.2">
      <c r="B89" s="330"/>
      <c r="C89" s="108">
        <f>COUNTIFS('F-CF-RC-015'!K:K,B89,'F-CF-RC-015'!R:R,1)</f>
        <v>0</v>
      </c>
      <c r="D89" s="109">
        <f>COUNTIFS('F-CF-RC-015'!K:K,B89,'F-CF-RC-015'!R:R,1,'F-CF-RC-015'!Q:Q,"Abierta")</f>
        <v>0</v>
      </c>
      <c r="E89" s="110" t="str">
        <f t="shared" si="6"/>
        <v>-</v>
      </c>
      <c r="F89" s="109">
        <f>COUNTIFS('F-CF-RC-015'!K:K,B89,'F-CF-RC-015'!R:R,1,'F-CF-RC-015'!Q:Q,"Cerrada")</f>
        <v>0</v>
      </c>
      <c r="G89" s="110" t="str">
        <f t="shared" si="7"/>
        <v>-</v>
      </c>
      <c r="H89" s="104"/>
    </row>
    <row r="90" spans="2:9" ht="33" hidden="1" customHeight="1" x14ac:dyDescent="0.2">
      <c r="B90" s="330"/>
      <c r="C90" s="108">
        <f>COUNTIFS('F-CF-RC-015'!K:K,B90,'F-CF-RC-015'!R:R,1)</f>
        <v>0</v>
      </c>
      <c r="D90" s="109">
        <f>COUNTIFS('F-CF-RC-015'!K:K,B90,'F-CF-RC-015'!R:R,1,'F-CF-RC-015'!Q:Q,"Abierta")</f>
        <v>0</v>
      </c>
      <c r="E90" s="110" t="str">
        <f t="shared" si="6"/>
        <v>-</v>
      </c>
      <c r="F90" s="109">
        <f>COUNTIFS('F-CF-RC-015'!K:K,B90,'F-CF-RC-015'!R:R,1,'F-CF-RC-015'!Q:Q,"Cerrada")</f>
        <v>0</v>
      </c>
      <c r="G90" s="110" t="str">
        <f t="shared" si="7"/>
        <v>-</v>
      </c>
      <c r="H90" s="104"/>
    </row>
    <row r="91" spans="2:9" ht="33" customHeight="1" x14ac:dyDescent="0.2">
      <c r="B91" s="111" t="s">
        <v>156</v>
      </c>
      <c r="C91" s="112">
        <f>SUM(C33:C90)</f>
        <v>156</v>
      </c>
      <c r="D91" s="112">
        <f>SUM(D33:D90)</f>
        <v>57</v>
      </c>
      <c r="E91" s="113">
        <f t="shared" si="6"/>
        <v>0.36538461538461536</v>
      </c>
      <c r="F91" s="112">
        <f>SUM(F33:F90)</f>
        <v>99</v>
      </c>
      <c r="G91" s="113">
        <f t="shared" si="7"/>
        <v>0.63461538461538458</v>
      </c>
      <c r="H91" s="104"/>
    </row>
    <row r="92" spans="2:9" ht="17.25" x14ac:dyDescent="0.2">
      <c r="B92" s="103" t="s">
        <v>449</v>
      </c>
      <c r="C92" s="105"/>
      <c r="D92" s="103"/>
      <c r="E92" s="103"/>
      <c r="F92" s="105"/>
      <c r="G92" s="103"/>
      <c r="H92" s="105"/>
      <c r="I92" s="103"/>
    </row>
    <row r="93" spans="2:9" ht="17.25" x14ac:dyDescent="0.2">
      <c r="B93" s="103"/>
      <c r="C93" s="105"/>
      <c r="D93" s="103"/>
      <c r="E93" s="103"/>
      <c r="F93" s="105"/>
      <c r="G93" s="103"/>
      <c r="H93" s="105"/>
      <c r="I93" s="103"/>
    </row>
    <row r="94" spans="2:9" ht="17.25" x14ac:dyDescent="0.2">
      <c r="I94" s="105"/>
    </row>
    <row r="95" spans="2:9" hidden="1" x14ac:dyDescent="0.2"/>
    <row r="96" spans="2:9"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sheetData>
  <sheetProtection sheet="1" objects="1" scenarios="1"/>
  <mergeCells count="15">
    <mergeCell ref="K8:N8"/>
    <mergeCell ref="J8:J10"/>
    <mergeCell ref="I8:I10"/>
    <mergeCell ref="K9:L9"/>
    <mergeCell ref="M9:N9"/>
    <mergeCell ref="B8:B10"/>
    <mergeCell ref="B30:B32"/>
    <mergeCell ref="C30:C32"/>
    <mergeCell ref="D31:E31"/>
    <mergeCell ref="F31:G31"/>
    <mergeCell ref="D30:G30"/>
    <mergeCell ref="D8:G8"/>
    <mergeCell ref="C8:C10"/>
    <mergeCell ref="D9:E9"/>
    <mergeCell ref="F9:G9"/>
  </mergeCells>
  <conditionalFormatting sqref="F9:F10 D9:D10">
    <cfRule type="cellIs" dxfId="96" priority="6" operator="equal">
      <formula>"Cerrada"</formula>
    </cfRule>
    <cfRule type="cellIs" dxfId="95" priority="7" operator="equal">
      <formula>"Abierta"</formula>
    </cfRule>
  </conditionalFormatting>
  <conditionalFormatting sqref="F31 D31">
    <cfRule type="cellIs" dxfId="94" priority="4" operator="equal">
      <formula>"Cerrada"</formula>
    </cfRule>
    <cfRule type="cellIs" dxfId="93" priority="5" operator="equal">
      <formula>"Abierta"</formula>
    </cfRule>
  </conditionalFormatting>
  <conditionalFormatting sqref="I8:J8">
    <cfRule type="cellIs" dxfId="92" priority="98" operator="equal">
      <formula>"Cerrada"</formula>
    </cfRule>
    <cfRule type="cellIs" dxfId="91" priority="99" operator="equal">
      <formula>"Abierta"</formula>
    </cfRule>
  </conditionalFormatting>
  <conditionalFormatting sqref="M9:M10 K9:K10">
    <cfRule type="cellIs" dxfId="90" priority="2" operator="equal">
      <formula>"Cerrada"</formula>
    </cfRule>
    <cfRule type="cellIs" dxfId="89" priority="3" operator="equal">
      <formula>"Abierta"</formula>
    </cfRule>
  </conditionalFormatting>
  <conditionalFormatting sqref="D33:D79">
    <cfRule type="cellIs" dxfId="88" priority="1" operator="greaterThan">
      <formula>0</formula>
    </cfRule>
  </conditionalFormatting>
  <pageMargins left="0.7" right="0.7" top="0.75" bottom="0.75" header="0.3" footer="0.3"/>
  <pageSetup orientation="portrait" r:id="rId1"/>
  <ignoredErrors>
    <ignoredError sqref="L11:L19" formula="1"/>
    <ignoredError sqref="B33:B7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F159"/>
  <sheetViews>
    <sheetView showGridLines="0" topLeftCell="A4" zoomScale="70" zoomScaleNormal="70" workbookViewId="0">
      <selection activeCell="C13" sqref="C13"/>
    </sheetView>
  </sheetViews>
  <sheetFormatPr baseColWidth="10" defaultColWidth="0" defaultRowHeight="13.5" zeroHeight="1" x14ac:dyDescent="0.2"/>
  <cols>
    <col min="1" max="1" width="2" style="12" customWidth="1"/>
    <col min="2" max="2" width="105.7109375" style="12" customWidth="1"/>
    <col min="3" max="3" width="18.7109375" style="13" customWidth="1"/>
    <col min="4" max="7" width="15.7109375" style="13" customWidth="1"/>
    <col min="8" max="9" width="15.7109375" style="12" customWidth="1"/>
    <col min="10" max="10" width="18.7109375" style="12" customWidth="1"/>
    <col min="11" max="12" width="15.7109375" style="14" customWidth="1"/>
    <col min="13" max="13" width="15.85546875" style="14" customWidth="1"/>
    <col min="14" max="14" width="15.7109375" style="14" customWidth="1"/>
    <col min="15" max="15" width="13.140625" style="14" customWidth="1"/>
    <col min="16" max="21" width="13.140625" style="14" hidden="1" customWidth="1"/>
    <col min="22" max="32" width="0" style="12" hidden="1" customWidth="1"/>
    <col min="33" max="16384" width="11.42578125" style="12" hidden="1"/>
  </cols>
  <sheetData>
    <row r="1" spans="2:21" x14ac:dyDescent="0.2"/>
    <row r="2" spans="2:21" ht="18" x14ac:dyDescent="0.2">
      <c r="B2" s="102" t="s">
        <v>532</v>
      </c>
      <c r="C2" s="103"/>
      <c r="D2" s="103"/>
      <c r="E2" s="103"/>
      <c r="I2" s="114" t="s">
        <v>263</v>
      </c>
      <c r="J2" s="125">
        <f ca="1">TODAY()</f>
        <v>46230</v>
      </c>
    </row>
    <row r="3" spans="2:21" ht="18" x14ac:dyDescent="0.2">
      <c r="B3" s="103"/>
      <c r="C3" s="103"/>
      <c r="D3" s="103"/>
      <c r="E3" s="103"/>
      <c r="F3" s="114"/>
      <c r="G3" s="383"/>
    </row>
    <row r="4" spans="2:21" x14ac:dyDescent="0.2"/>
    <row r="5" spans="2:21" ht="18" x14ac:dyDescent="0.2">
      <c r="B5" s="102" t="s">
        <v>515</v>
      </c>
      <c r="C5" s="102"/>
      <c r="D5" s="102"/>
      <c r="E5" s="102"/>
      <c r="F5" s="102"/>
      <c r="G5" s="102"/>
      <c r="I5" s="102" t="s">
        <v>516</v>
      </c>
      <c r="J5" s="31"/>
    </row>
    <row r="6" spans="2:21" ht="9.9499999999999993" customHeight="1" x14ac:dyDescent="0.2">
      <c r="B6" s="31"/>
    </row>
    <row r="7" spans="2:21" ht="22.5" customHeight="1" x14ac:dyDescent="0.2">
      <c r="B7" s="532" t="s">
        <v>7</v>
      </c>
      <c r="C7" s="538" t="s">
        <v>517</v>
      </c>
      <c r="D7" s="543" t="s">
        <v>251</v>
      </c>
      <c r="E7" s="543"/>
      <c r="F7" s="543"/>
      <c r="G7" s="543"/>
      <c r="I7" s="545" t="s">
        <v>233</v>
      </c>
      <c r="J7" s="544" t="s">
        <v>517</v>
      </c>
      <c r="K7" s="543" t="s">
        <v>251</v>
      </c>
      <c r="L7" s="543"/>
      <c r="M7" s="543"/>
      <c r="N7" s="543"/>
      <c r="O7" s="12"/>
      <c r="P7" s="12"/>
      <c r="Q7" s="12"/>
      <c r="R7" s="12"/>
      <c r="S7" s="12"/>
      <c r="T7" s="12"/>
      <c r="U7" s="12"/>
    </row>
    <row r="8" spans="2:21" ht="22.5" customHeight="1" x14ac:dyDescent="0.2">
      <c r="B8" s="533"/>
      <c r="C8" s="539"/>
      <c r="D8" s="541" t="s">
        <v>257</v>
      </c>
      <c r="E8" s="541"/>
      <c r="F8" s="541" t="s">
        <v>258</v>
      </c>
      <c r="G8" s="541"/>
      <c r="I8" s="545"/>
      <c r="J8" s="544"/>
      <c r="K8" s="541" t="s">
        <v>257</v>
      </c>
      <c r="L8" s="541"/>
      <c r="M8" s="541" t="s">
        <v>258</v>
      </c>
      <c r="N8" s="541"/>
      <c r="S8" s="12"/>
      <c r="T8" s="12"/>
      <c r="U8" s="12"/>
    </row>
    <row r="9" spans="2:21" ht="22.5" customHeight="1" x14ac:dyDescent="0.2">
      <c r="B9" s="534"/>
      <c r="C9" s="540"/>
      <c r="D9" s="119" t="s">
        <v>157</v>
      </c>
      <c r="E9" s="120" t="s">
        <v>158</v>
      </c>
      <c r="F9" s="119" t="s">
        <v>157</v>
      </c>
      <c r="G9" s="120" t="s">
        <v>158</v>
      </c>
      <c r="I9" s="545"/>
      <c r="J9" s="544"/>
      <c r="K9" s="119" t="s">
        <v>157</v>
      </c>
      <c r="L9" s="120" t="s">
        <v>158</v>
      </c>
      <c r="M9" s="119" t="s">
        <v>157</v>
      </c>
      <c r="N9" s="120" t="s">
        <v>158</v>
      </c>
      <c r="S9" s="12"/>
      <c r="T9" s="12"/>
      <c r="U9" s="12"/>
    </row>
    <row r="10" spans="2:21" ht="33" customHeight="1" x14ac:dyDescent="0.2">
      <c r="B10" s="115" t="str">
        <f>'CONSOLIDADO (2)'!E28</f>
        <v>Auditoría Regular Vigencia 2017</v>
      </c>
      <c r="C10" s="185">
        <f>'CONSOLIDADO (2)'!F28</f>
        <v>13</v>
      </c>
      <c r="D10" s="122">
        <f>'CONSOLIDADO (2)'!O28</f>
        <v>0</v>
      </c>
      <c r="E10" s="123">
        <f>IFERROR(D10/SUM(F10,D10),"-")</f>
        <v>0</v>
      </c>
      <c r="F10" s="122">
        <f>'CONSOLIDADO (2)'!Q28</f>
        <v>13</v>
      </c>
      <c r="G10" s="123">
        <f>IFERROR(F10/SUM(F10,D10),"-")</f>
        <v>1</v>
      </c>
      <c r="I10" s="121">
        <v>2017</v>
      </c>
      <c r="J10" s="121">
        <f>C10</f>
        <v>13</v>
      </c>
      <c r="K10" s="122">
        <f>D10</f>
        <v>0</v>
      </c>
      <c r="L10" s="123">
        <f t="shared" ref="L10:L18" si="0">IFERROR(K10/J10,"-")</f>
        <v>0</v>
      </c>
      <c r="M10" s="122">
        <f>F10</f>
        <v>13</v>
      </c>
      <c r="N10" s="123">
        <f t="shared" ref="N10:N18" si="1">IFERROR(M10/J10,"-")</f>
        <v>1</v>
      </c>
      <c r="S10" s="12"/>
      <c r="T10" s="12"/>
      <c r="U10" s="12"/>
    </row>
    <row r="11" spans="2:21" ht="33" customHeight="1" x14ac:dyDescent="0.2">
      <c r="B11" s="309" t="str">
        <f>'CONSOLIDADO (2)'!E29</f>
        <v>Auditoría Regular Resultados Evaluación Componente Control Financiero Vigencia 2018</v>
      </c>
      <c r="C11" s="310">
        <f>'CONSOLIDADO (2)'!F29</f>
        <v>6</v>
      </c>
      <c r="D11" s="397">
        <f>'CONSOLIDADO (2)'!O29</f>
        <v>0</v>
      </c>
      <c r="E11" s="406"/>
      <c r="F11" s="397">
        <f>'CONSOLIDADO (2)'!Q29</f>
        <v>6</v>
      </c>
      <c r="G11" s="406"/>
      <c r="I11" s="121">
        <v>2018</v>
      </c>
      <c r="J11" s="121">
        <f>SUM(C11:C12)</f>
        <v>18</v>
      </c>
      <c r="K11" s="122">
        <f>SUM(D11:D12)</f>
        <v>0</v>
      </c>
      <c r="L11" s="123">
        <f t="shared" si="0"/>
        <v>0</v>
      </c>
      <c r="M11" s="122">
        <f>SUM(F11:F12)</f>
        <v>18</v>
      </c>
      <c r="N11" s="123">
        <f t="shared" si="1"/>
        <v>1</v>
      </c>
      <c r="S11" s="12"/>
      <c r="T11" s="12"/>
      <c r="U11" s="12"/>
    </row>
    <row r="12" spans="2:21" ht="33" customHeight="1" x14ac:dyDescent="0.2">
      <c r="B12" s="311" t="str">
        <f>'CONSOLIDADO (2)'!E30</f>
        <v>Auditoría Regular Vigencia 2018</v>
      </c>
      <c r="C12" s="384">
        <f>'CONSOLIDADO (2)'!F30</f>
        <v>12</v>
      </c>
      <c r="D12" s="398">
        <f>'CONSOLIDADO (2)'!O30</f>
        <v>0</v>
      </c>
      <c r="E12" s="407">
        <f t="shared" ref="E12:E23" si="2">IFERROR(D12/SUM(F12,D12),"-")</f>
        <v>0</v>
      </c>
      <c r="F12" s="398">
        <f>'CONSOLIDADO (2)'!Q30</f>
        <v>12</v>
      </c>
      <c r="G12" s="407">
        <f t="shared" ref="G12:G23" si="3">IFERROR(F12/SUM(F12,D12),"-")</f>
        <v>1</v>
      </c>
      <c r="I12" s="121">
        <v>2019</v>
      </c>
      <c r="J12" s="121">
        <f>SUM(C13,C14)</f>
        <v>37</v>
      </c>
      <c r="K12" s="122">
        <f>SUM(D13,D14)</f>
        <v>0</v>
      </c>
      <c r="L12" s="123">
        <f t="shared" si="0"/>
        <v>0</v>
      </c>
      <c r="M12" s="122">
        <f>SUM(F13,F14)</f>
        <v>37</v>
      </c>
      <c r="N12" s="123">
        <f t="shared" si="1"/>
        <v>1</v>
      </c>
      <c r="S12" s="12"/>
      <c r="T12" s="12"/>
      <c r="U12" s="12"/>
    </row>
    <row r="13" spans="2:21" ht="33" customHeight="1" x14ac:dyDescent="0.2">
      <c r="B13" s="309" t="str">
        <f>'CONSOLIDADO (2)'!E31</f>
        <v>Auditoría Regular Resultados Evaluación Componente Financiero Vigencia 2019</v>
      </c>
      <c r="C13" s="310">
        <f>'CONSOLIDADO (2)'!F31</f>
        <v>4</v>
      </c>
      <c r="D13" s="397">
        <f>'CONSOLIDADO (2)'!O31</f>
        <v>0</v>
      </c>
      <c r="E13" s="406">
        <f t="shared" si="2"/>
        <v>0</v>
      </c>
      <c r="F13" s="397">
        <f>'CONSOLIDADO (2)'!Q31</f>
        <v>4</v>
      </c>
      <c r="G13" s="406">
        <f t="shared" si="3"/>
        <v>1</v>
      </c>
      <c r="I13" s="121">
        <v>2020</v>
      </c>
      <c r="J13" s="121">
        <f>SUM(C15,C16,C17)</f>
        <v>23</v>
      </c>
      <c r="K13" s="122">
        <f>SUM(D15,D16,D17)</f>
        <v>5</v>
      </c>
      <c r="L13" s="123">
        <f t="shared" si="0"/>
        <v>0.21739130434782608</v>
      </c>
      <c r="M13" s="122">
        <f>SUM(F15,F16,F17)</f>
        <v>18</v>
      </c>
      <c r="N13" s="123">
        <f t="shared" si="1"/>
        <v>0.78260869565217395</v>
      </c>
      <c r="S13" s="12"/>
      <c r="T13" s="12"/>
      <c r="U13" s="12"/>
    </row>
    <row r="14" spans="2:21" ht="33" customHeight="1" x14ac:dyDescent="0.2">
      <c r="B14" s="311" t="str">
        <f>'CONSOLIDADO (2)'!E32</f>
        <v>Auditoría Regular Vigencia 2019</v>
      </c>
      <c r="C14" s="384">
        <f>'CONSOLIDADO (2)'!F32</f>
        <v>33</v>
      </c>
      <c r="D14" s="398">
        <f>'CONSOLIDADO (2)'!O32</f>
        <v>0</v>
      </c>
      <c r="E14" s="407">
        <f t="shared" si="2"/>
        <v>0</v>
      </c>
      <c r="F14" s="398">
        <f>'CONSOLIDADO (2)'!Q32</f>
        <v>33</v>
      </c>
      <c r="G14" s="407">
        <f t="shared" si="3"/>
        <v>1</v>
      </c>
      <c r="I14" s="121">
        <v>2021</v>
      </c>
      <c r="J14" s="121">
        <f>SUM(C18)</f>
        <v>10</v>
      </c>
      <c r="K14" s="122">
        <f>SUM(D18)</f>
        <v>6</v>
      </c>
      <c r="L14" s="123">
        <f t="shared" si="0"/>
        <v>0.6</v>
      </c>
      <c r="M14" s="122">
        <f>SUM(F18)</f>
        <v>4</v>
      </c>
      <c r="N14" s="123">
        <f t="shared" si="1"/>
        <v>0.4</v>
      </c>
      <c r="S14" s="12"/>
      <c r="T14" s="12"/>
      <c r="U14" s="12"/>
    </row>
    <row r="15" spans="2:21" ht="33" customHeight="1" x14ac:dyDescent="0.2">
      <c r="B15" s="309" t="str">
        <f>'CONSOLIDADO (2)'!E33</f>
        <v>Auditoría Financiera y de Gestión Evaluación Estados Financieros y Presupuesto Vigencia 2020</v>
      </c>
      <c r="C15" s="310">
        <f>'CONSOLIDADO (2)'!F33</f>
        <v>2</v>
      </c>
      <c r="D15" s="397">
        <f>'CONSOLIDADO (2)'!O33</f>
        <v>1</v>
      </c>
      <c r="E15" s="406">
        <f t="shared" si="2"/>
        <v>0.5</v>
      </c>
      <c r="F15" s="397">
        <f>'CONSOLIDADO (2)'!Q33</f>
        <v>1</v>
      </c>
      <c r="G15" s="406">
        <f t="shared" si="3"/>
        <v>0.5</v>
      </c>
      <c r="I15" s="121">
        <v>2022</v>
      </c>
      <c r="J15" s="121">
        <f>SUM(C19,C20)</f>
        <v>16</v>
      </c>
      <c r="K15" s="122">
        <f>SUM(D19,D20)</f>
        <v>3</v>
      </c>
      <c r="L15" s="123">
        <f t="shared" si="0"/>
        <v>0.1875</v>
      </c>
      <c r="M15" s="122">
        <f>SUM(F19,F20)</f>
        <v>13</v>
      </c>
      <c r="N15" s="123">
        <f t="shared" si="1"/>
        <v>0.8125</v>
      </c>
      <c r="S15" s="12"/>
      <c r="T15" s="12"/>
      <c r="U15" s="12"/>
    </row>
    <row r="16" spans="2:21" ht="33" customHeight="1" x14ac:dyDescent="0.2">
      <c r="B16" s="385" t="str">
        <f>'CONSOLIDADO (2)'!E34</f>
        <v>Auditoría de Cumplimiento Plan de Gestión Integral de Residuos Sólidos Hospitalarios Vigencia 2020</v>
      </c>
      <c r="C16" s="386">
        <f>'CONSOLIDADO (2)'!F34</f>
        <v>3</v>
      </c>
      <c r="D16" s="399">
        <f>'CONSOLIDADO (2)'!O34</f>
        <v>0</v>
      </c>
      <c r="E16" s="408">
        <f t="shared" si="2"/>
        <v>0</v>
      </c>
      <c r="F16" s="399">
        <f>'CONSOLIDADO (2)'!Q34</f>
        <v>3</v>
      </c>
      <c r="G16" s="408">
        <f t="shared" si="3"/>
        <v>1</v>
      </c>
      <c r="I16" s="121">
        <v>2023</v>
      </c>
      <c r="J16" s="121">
        <f>SUM(C21,C22)</f>
        <v>11</v>
      </c>
      <c r="K16" s="122">
        <f>SUM(D21,D22)</f>
        <v>2</v>
      </c>
      <c r="L16" s="123">
        <f t="shared" si="0"/>
        <v>0.18181818181818182</v>
      </c>
      <c r="M16" s="122">
        <f>SUM(F21,F22)</f>
        <v>9</v>
      </c>
      <c r="N16" s="123">
        <f t="shared" si="1"/>
        <v>0.81818181818181823</v>
      </c>
      <c r="S16" s="12"/>
      <c r="T16" s="12"/>
      <c r="U16" s="12"/>
    </row>
    <row r="17" spans="2:23" ht="33" customHeight="1" x14ac:dyDescent="0.2">
      <c r="B17" s="311" t="str">
        <f>'CONSOLIDADO (2)'!E35</f>
        <v>Auditoría Financiera y de Gestión Vigencia 2020</v>
      </c>
      <c r="C17" s="384">
        <f>'CONSOLIDADO (2)'!F35</f>
        <v>18</v>
      </c>
      <c r="D17" s="398">
        <f>'CONSOLIDADO (2)'!O35</f>
        <v>4</v>
      </c>
      <c r="E17" s="407">
        <f t="shared" si="2"/>
        <v>0.22222222222222221</v>
      </c>
      <c r="F17" s="398">
        <f>'CONSOLIDADO (2)'!Q35</f>
        <v>14</v>
      </c>
      <c r="G17" s="407">
        <f t="shared" si="3"/>
        <v>0.77777777777777779</v>
      </c>
      <c r="I17" s="121">
        <v>2024</v>
      </c>
      <c r="J17" s="121">
        <f>C23</f>
        <v>5</v>
      </c>
      <c r="K17" s="122">
        <f>D23</f>
        <v>5</v>
      </c>
      <c r="L17" s="123">
        <f t="shared" si="0"/>
        <v>1</v>
      </c>
      <c r="M17" s="122">
        <f>F23</f>
        <v>0</v>
      </c>
      <c r="N17" s="123">
        <f t="shared" si="1"/>
        <v>0</v>
      </c>
      <c r="S17" s="12"/>
      <c r="T17" s="12"/>
      <c r="U17" s="12"/>
    </row>
    <row r="18" spans="2:23" ht="33" customHeight="1" x14ac:dyDescent="0.2">
      <c r="B18" s="115" t="str">
        <f>'CONSOLIDADO (2)'!E36</f>
        <v>Auditoría Financiera y de Gestión Vigencia 2021</v>
      </c>
      <c r="C18" s="185">
        <f>'CONSOLIDADO (2)'!F36</f>
        <v>10</v>
      </c>
      <c r="D18" s="122">
        <f>'CONSOLIDADO (2)'!O36</f>
        <v>6</v>
      </c>
      <c r="E18" s="123">
        <f t="shared" si="2"/>
        <v>0.6</v>
      </c>
      <c r="F18" s="122">
        <f>'CONSOLIDADO (2)'!Q36</f>
        <v>4</v>
      </c>
      <c r="G18" s="123">
        <f t="shared" si="3"/>
        <v>0.4</v>
      </c>
      <c r="I18" s="280" t="s">
        <v>156</v>
      </c>
      <c r="J18" s="280">
        <f>SUM(J10:J17)</f>
        <v>133</v>
      </c>
      <c r="K18" s="124">
        <f>SUM(K10:K17)</f>
        <v>21</v>
      </c>
      <c r="L18" s="32">
        <f t="shared" si="0"/>
        <v>0.15789473684210525</v>
      </c>
      <c r="M18" s="124">
        <f>SUM(M10:M17)</f>
        <v>112</v>
      </c>
      <c r="N18" s="32">
        <f t="shared" si="1"/>
        <v>0.84210526315789469</v>
      </c>
      <c r="S18" s="12"/>
      <c r="T18" s="12"/>
      <c r="U18" s="12"/>
    </row>
    <row r="19" spans="2:23" ht="33" customHeight="1" x14ac:dyDescent="0.2">
      <c r="B19" s="309" t="str">
        <f>'CONSOLIDADO (2)'!E37</f>
        <v>Actuación Especial de Fiscalización PQRSD 311 y 358 de 2022 Vigencia 2021-2022</v>
      </c>
      <c r="C19" s="310">
        <f>'CONSOLIDADO (2)'!F37</f>
        <v>9</v>
      </c>
      <c r="D19" s="397">
        <f>'CONSOLIDADO (2)'!O37</f>
        <v>2</v>
      </c>
      <c r="E19" s="406">
        <f t="shared" si="2"/>
        <v>0.22222222222222221</v>
      </c>
      <c r="F19" s="397">
        <f>'CONSOLIDADO (2)'!Q37</f>
        <v>7</v>
      </c>
      <c r="G19" s="406">
        <f t="shared" si="3"/>
        <v>0.77777777777777779</v>
      </c>
      <c r="I19" s="126" t="s">
        <v>528</v>
      </c>
      <c r="K19" s="12"/>
      <c r="L19" s="12"/>
      <c r="M19" s="12"/>
      <c r="N19" s="12"/>
      <c r="S19" s="12"/>
      <c r="T19" s="12"/>
      <c r="U19" s="12"/>
    </row>
    <row r="20" spans="2:23" ht="33" customHeight="1" x14ac:dyDescent="0.2">
      <c r="B20" s="311" t="str">
        <f>'CONSOLIDADO (2)'!E38</f>
        <v>Auditoría Financiera y de Gestión Vigencia 2022</v>
      </c>
      <c r="C20" s="384">
        <f>'CONSOLIDADO (2)'!F38</f>
        <v>7</v>
      </c>
      <c r="D20" s="398">
        <f>'CONSOLIDADO (2)'!O38</f>
        <v>1</v>
      </c>
      <c r="E20" s="407">
        <f t="shared" si="2"/>
        <v>0.14285714285714285</v>
      </c>
      <c r="F20" s="398">
        <f>'CONSOLIDADO (2)'!Q38</f>
        <v>6</v>
      </c>
      <c r="G20" s="407">
        <f t="shared" si="3"/>
        <v>0.8571428571428571</v>
      </c>
      <c r="K20" s="12"/>
      <c r="L20" s="12"/>
      <c r="M20" s="12"/>
      <c r="N20" s="12"/>
      <c r="O20" s="12"/>
      <c r="P20" s="12"/>
      <c r="S20" s="12"/>
      <c r="T20" s="12"/>
      <c r="U20" s="12"/>
    </row>
    <row r="21" spans="2:23" ht="33" customHeight="1" x14ac:dyDescent="0.2">
      <c r="B21" s="309" t="str">
        <f>'CONSOLIDADO (2)'!E39</f>
        <v>Auditoría Financiera y de Gestión Vigencia 2023</v>
      </c>
      <c r="C21" s="310">
        <f>'CONSOLIDADO (2)'!F39</f>
        <v>10</v>
      </c>
      <c r="D21" s="397">
        <f>'CONSOLIDADO (2)'!O39</f>
        <v>1</v>
      </c>
      <c r="E21" s="406">
        <f t="shared" si="2"/>
        <v>0.1</v>
      </c>
      <c r="F21" s="397">
        <f>'CONSOLIDADO (2)'!Q39</f>
        <v>9</v>
      </c>
      <c r="G21" s="406">
        <f t="shared" si="3"/>
        <v>0.9</v>
      </c>
      <c r="K21" s="12"/>
      <c r="L21" s="12"/>
      <c r="M21" s="12"/>
      <c r="N21" s="12"/>
      <c r="O21" s="12"/>
      <c r="P21" s="12"/>
      <c r="S21" s="12"/>
      <c r="T21" s="12"/>
      <c r="U21" s="12"/>
    </row>
    <row r="22" spans="2:23" ht="33" customHeight="1" x14ac:dyDescent="0.2">
      <c r="B22" s="311" t="str">
        <f>'CONSOLIDADO (2)'!E40</f>
        <v>Auditoría de Cumplimiento Gestion Integral de los Activos Fijos Vigencia 2023</v>
      </c>
      <c r="C22" s="384">
        <f>'CONSOLIDADO (2)'!F40</f>
        <v>1</v>
      </c>
      <c r="D22" s="398">
        <f>'CONSOLIDADO (2)'!O40</f>
        <v>1</v>
      </c>
      <c r="E22" s="407">
        <f t="shared" si="2"/>
        <v>1</v>
      </c>
      <c r="F22" s="398">
        <f>'CONSOLIDADO (2)'!Q40</f>
        <v>0</v>
      </c>
      <c r="G22" s="407">
        <f t="shared" si="3"/>
        <v>0</v>
      </c>
      <c r="K22" s="12"/>
      <c r="L22" s="12"/>
      <c r="M22" s="12"/>
      <c r="N22" s="12"/>
      <c r="O22" s="12"/>
      <c r="P22" s="12"/>
      <c r="S22" s="12"/>
      <c r="T22" s="12"/>
      <c r="U22" s="12"/>
    </row>
    <row r="23" spans="2:23" ht="33" customHeight="1" x14ac:dyDescent="0.2">
      <c r="B23" s="115" t="str">
        <f>'CONSOLIDADO (2)'!E41</f>
        <v>Auditoría Financiera, de Gestión y Resultados Vigencia 2024</v>
      </c>
      <c r="C23" s="185">
        <f>'CONSOLIDADO (2)'!F41</f>
        <v>5</v>
      </c>
      <c r="D23" s="122">
        <f>'CONSOLIDADO (2)'!O41</f>
        <v>5</v>
      </c>
      <c r="E23" s="123">
        <f t="shared" si="2"/>
        <v>1</v>
      </c>
      <c r="F23" s="122">
        <f>'CONSOLIDADO (2)'!Q41</f>
        <v>0</v>
      </c>
      <c r="G23" s="123">
        <f t="shared" si="3"/>
        <v>0</v>
      </c>
      <c r="K23" s="12"/>
      <c r="L23" s="12"/>
      <c r="M23" s="12"/>
      <c r="N23" s="12"/>
      <c r="O23" s="12"/>
      <c r="P23" s="12"/>
      <c r="S23" s="12"/>
      <c r="T23" s="12"/>
      <c r="U23" s="12"/>
    </row>
    <row r="24" spans="2:23" ht="33" hidden="1" customHeight="1" x14ac:dyDescent="0.2">
      <c r="B24" s="115" t="str">
        <f>'CONSOLIDADO (2)'!E42</f>
        <v/>
      </c>
      <c r="C24" s="185">
        <f>'CONSOLIDADO (2)'!F42</f>
        <v>0</v>
      </c>
      <c r="D24" s="122">
        <f>'CONSOLIDADO (2)'!O42</f>
        <v>0</v>
      </c>
      <c r="E24" s="123" t="str">
        <f t="shared" ref="E24:E26" si="4">IFERROR(D24/SUM(F24,D24),"-")</f>
        <v>-</v>
      </c>
      <c r="F24" s="122">
        <f>'CONSOLIDADO (2)'!Q42</f>
        <v>0</v>
      </c>
      <c r="G24" s="123" t="str">
        <f t="shared" ref="G24:G26" si="5">IFERROR(F24/SUM(F24,D24),"-")</f>
        <v>-</v>
      </c>
      <c r="K24" s="12"/>
      <c r="L24" s="12"/>
      <c r="M24" s="12"/>
      <c r="N24" s="12"/>
      <c r="O24" s="12"/>
      <c r="P24" s="12"/>
      <c r="S24" s="12"/>
      <c r="T24" s="12"/>
      <c r="U24" s="12"/>
    </row>
    <row r="25" spans="2:23" ht="33" hidden="1" customHeight="1" x14ac:dyDescent="0.2">
      <c r="B25" s="115" t="str">
        <f>'CONSOLIDADO (2)'!E43</f>
        <v/>
      </c>
      <c r="C25" s="185">
        <f>'CONSOLIDADO (2)'!F43</f>
        <v>0</v>
      </c>
      <c r="D25" s="122">
        <f>'CONSOLIDADO (2)'!O43</f>
        <v>0</v>
      </c>
      <c r="E25" s="123" t="str">
        <f t="shared" si="4"/>
        <v>-</v>
      </c>
      <c r="F25" s="122">
        <f>'CONSOLIDADO (2)'!Q43</f>
        <v>0</v>
      </c>
      <c r="G25" s="123" t="str">
        <f t="shared" si="5"/>
        <v>-</v>
      </c>
      <c r="K25" s="12"/>
      <c r="L25" s="12"/>
      <c r="M25" s="12"/>
      <c r="N25" s="12"/>
      <c r="O25" s="12"/>
      <c r="P25" s="12"/>
      <c r="S25" s="12"/>
      <c r="T25" s="12"/>
      <c r="U25" s="12"/>
    </row>
    <row r="26" spans="2:23" ht="33" hidden="1" customHeight="1" x14ac:dyDescent="0.2">
      <c r="B26" s="115" t="str">
        <f>'CONSOLIDADO (2)'!E44</f>
        <v/>
      </c>
      <c r="C26" s="185">
        <f>'CONSOLIDADO (2)'!F44</f>
        <v>0</v>
      </c>
      <c r="D26" s="122">
        <f>'CONSOLIDADO (2)'!O44</f>
        <v>0</v>
      </c>
      <c r="E26" s="123" t="str">
        <f t="shared" si="4"/>
        <v>-</v>
      </c>
      <c r="F26" s="122">
        <f>'CONSOLIDADO (2)'!Q44</f>
        <v>0</v>
      </c>
      <c r="G26" s="123" t="str">
        <f t="shared" si="5"/>
        <v>-</v>
      </c>
      <c r="K26" s="12"/>
      <c r="L26" s="12"/>
      <c r="M26" s="12"/>
      <c r="N26" s="12"/>
      <c r="O26" s="12"/>
      <c r="P26" s="12"/>
      <c r="S26" s="12"/>
      <c r="T26" s="12"/>
      <c r="U26" s="12"/>
    </row>
    <row r="27" spans="2:23" ht="33" customHeight="1" x14ac:dyDescent="0.2">
      <c r="B27" s="117" t="s">
        <v>156</v>
      </c>
      <c r="C27" s="280">
        <f>SUM(C10:C26)</f>
        <v>133</v>
      </c>
      <c r="D27" s="124">
        <f>SUM(D10:D26)</f>
        <v>21</v>
      </c>
      <c r="E27" s="32">
        <f>IFERROR(D27/C27,"-")</f>
        <v>0.15789473684210525</v>
      </c>
      <c r="F27" s="124">
        <f>SUM(F10:F26)</f>
        <v>112</v>
      </c>
      <c r="G27" s="32">
        <f>IFERROR(F27/C27,"-")</f>
        <v>0.84210526315789469</v>
      </c>
      <c r="K27" s="12"/>
      <c r="L27" s="12"/>
      <c r="M27" s="12"/>
      <c r="N27" s="12"/>
      <c r="V27" s="14"/>
      <c r="W27" s="14"/>
    </row>
    <row r="28" spans="2:23" ht="17.25" x14ac:dyDescent="0.2">
      <c r="B28" s="126" t="s">
        <v>528</v>
      </c>
      <c r="K28" s="12"/>
      <c r="L28" s="12"/>
    </row>
    <row r="29" spans="2:23" x14ac:dyDescent="0.2"/>
    <row r="30" spans="2:23" x14ac:dyDescent="0.2"/>
    <row r="31" spans="2:23" x14ac:dyDescent="0.2"/>
    <row r="32" spans="2:23" hidden="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sheetData>
  <sheetProtection sheet="1" objects="1" scenarios="1"/>
  <mergeCells count="10">
    <mergeCell ref="B7:B9"/>
    <mergeCell ref="C7:C9"/>
    <mergeCell ref="D7:G7"/>
    <mergeCell ref="I7:I9"/>
    <mergeCell ref="J7:J9"/>
    <mergeCell ref="K7:N7"/>
    <mergeCell ref="D8:E8"/>
    <mergeCell ref="F8:G8"/>
    <mergeCell ref="K8:L8"/>
    <mergeCell ref="M8:N8"/>
  </mergeCells>
  <conditionalFormatting sqref="F8:F9 D8:D9">
    <cfRule type="cellIs" dxfId="87" priority="8" operator="equal">
      <formula>"Cerrado"</formula>
    </cfRule>
    <cfRule type="cellIs" dxfId="86" priority="9" operator="equal">
      <formula>"Abierto"</formula>
    </cfRule>
  </conditionalFormatting>
  <conditionalFormatting sqref="I7:J7">
    <cfRule type="cellIs" dxfId="85" priority="22" operator="equal">
      <formula>"Cerrada"</formula>
    </cfRule>
    <cfRule type="cellIs" dxfId="84" priority="23" operator="equal">
      <formula>"Abierta"</formula>
    </cfRule>
  </conditionalFormatting>
  <conditionalFormatting sqref="M9 K9">
    <cfRule type="cellIs" dxfId="83" priority="4" operator="equal">
      <formula>"Cerrada"</formula>
    </cfRule>
    <cfRule type="cellIs" dxfId="82" priority="5" operator="equal">
      <formula>"Abierta"</formula>
    </cfRule>
  </conditionalFormatting>
  <conditionalFormatting sqref="M8 K8">
    <cfRule type="cellIs" dxfId="81" priority="1" operator="equal">
      <formula>"Cerrado"</formula>
    </cfRule>
    <cfRule type="cellIs" dxfId="80" priority="2" operator="equal">
      <formula>"Abierto"</formula>
    </cfRule>
  </conditionalFormatting>
  <pageMargins left="0.7" right="0.7" top="0.75" bottom="0.75" header="0.3" footer="0.3"/>
  <pageSetup orientation="portrait" r:id="rId1"/>
  <ignoredErrors>
    <ignoredError sqref="L10:L18 E27"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U157"/>
  <sheetViews>
    <sheetView showGridLines="0" zoomScale="70" zoomScaleNormal="70" workbookViewId="0">
      <selection activeCell="D13" sqref="D13"/>
    </sheetView>
  </sheetViews>
  <sheetFormatPr baseColWidth="10" defaultColWidth="11.42578125" defaultRowHeight="13.5" zeroHeight="1" x14ac:dyDescent="0.2"/>
  <cols>
    <col min="1" max="1" width="2" style="12" customWidth="1"/>
    <col min="2" max="2" width="105.7109375" style="12" customWidth="1"/>
    <col min="3" max="7" width="18.7109375" style="13" customWidth="1"/>
    <col min="8" max="9" width="18.7109375" style="12" customWidth="1"/>
    <col min="10" max="10" width="15.7109375" style="12" customWidth="1"/>
    <col min="11" max="18" width="18.7109375" style="14" customWidth="1"/>
    <col min="19" max="21" width="13.140625" style="14" customWidth="1"/>
    <col min="22" max="16384" width="11.42578125" style="12"/>
  </cols>
  <sheetData>
    <row r="1" spans="2:18" x14ac:dyDescent="0.2"/>
    <row r="2" spans="2:18" ht="18" x14ac:dyDescent="0.2">
      <c r="B2" s="102" t="s">
        <v>533</v>
      </c>
      <c r="C2" s="103"/>
      <c r="D2" s="103"/>
      <c r="E2" s="103"/>
      <c r="K2" s="114" t="s">
        <v>263</v>
      </c>
      <c r="L2" s="125">
        <f ca="1">TODAY()</f>
        <v>46230</v>
      </c>
    </row>
    <row r="3" spans="2:18" ht="18" x14ac:dyDescent="0.2">
      <c r="B3" s="103"/>
      <c r="C3" s="103"/>
      <c r="D3" s="103"/>
      <c r="E3" s="103"/>
      <c r="F3" s="114"/>
      <c r="G3" s="383"/>
    </row>
    <row r="4" spans="2:18" x14ac:dyDescent="0.2"/>
    <row r="5" spans="2:18" ht="18" hidden="1" x14ac:dyDescent="0.2">
      <c r="B5" s="546" t="s">
        <v>515</v>
      </c>
      <c r="C5" s="546"/>
      <c r="D5" s="546"/>
      <c r="E5" s="546"/>
      <c r="F5" s="546"/>
      <c r="G5" s="546"/>
      <c r="I5" s="102" t="s">
        <v>516</v>
      </c>
      <c r="J5" s="31"/>
    </row>
    <row r="6" spans="2:18" ht="9.9499999999999993" customHeight="1" x14ac:dyDescent="0.2">
      <c r="B6" s="31"/>
    </row>
    <row r="7" spans="2:18" ht="18" x14ac:dyDescent="0.2">
      <c r="B7" s="102" t="s">
        <v>529</v>
      </c>
      <c r="C7" s="102"/>
      <c r="D7" s="102"/>
      <c r="E7" s="102"/>
      <c r="F7" s="102"/>
      <c r="G7" s="102"/>
      <c r="H7" s="105"/>
      <c r="K7" s="102" t="s">
        <v>534</v>
      </c>
    </row>
    <row r="8" spans="2:18" ht="9" customHeight="1" x14ac:dyDescent="0.2">
      <c r="I8" s="105"/>
    </row>
    <row r="9" spans="2:18" ht="30" customHeight="1" x14ac:dyDescent="0.2">
      <c r="B9" s="532" t="s">
        <v>7</v>
      </c>
      <c r="C9" s="551" t="s">
        <v>530</v>
      </c>
      <c r="D9" s="552"/>
      <c r="E9" s="552"/>
      <c r="F9" s="552"/>
      <c r="G9" s="552"/>
      <c r="H9" s="553"/>
      <c r="I9" s="547" t="s">
        <v>531</v>
      </c>
      <c r="K9" s="548" t="s">
        <v>238</v>
      </c>
      <c r="L9" s="550" t="s">
        <v>255</v>
      </c>
      <c r="M9" s="550"/>
      <c r="N9" s="550"/>
      <c r="O9" s="550"/>
      <c r="P9" s="550"/>
      <c r="Q9" s="550"/>
      <c r="R9" s="547" t="s">
        <v>531</v>
      </c>
    </row>
    <row r="10" spans="2:18" ht="45" x14ac:dyDescent="0.2">
      <c r="B10" s="534"/>
      <c r="C10" s="389" t="s">
        <v>1</v>
      </c>
      <c r="D10" s="390" t="s">
        <v>4</v>
      </c>
      <c r="E10" s="390" t="s">
        <v>159</v>
      </c>
      <c r="F10" s="390" t="s">
        <v>160</v>
      </c>
      <c r="G10" s="390" t="s">
        <v>162</v>
      </c>
      <c r="H10" s="391" t="s">
        <v>165</v>
      </c>
      <c r="I10" s="547"/>
      <c r="K10" s="549"/>
      <c r="L10" s="389" t="s">
        <v>1</v>
      </c>
      <c r="M10" s="390" t="s">
        <v>4</v>
      </c>
      <c r="N10" s="390" t="s">
        <v>159</v>
      </c>
      <c r="O10" s="390" t="s">
        <v>160</v>
      </c>
      <c r="P10" s="390" t="s">
        <v>162</v>
      </c>
      <c r="Q10" s="391" t="s">
        <v>165</v>
      </c>
      <c r="R10" s="547"/>
    </row>
    <row r="11" spans="2:18" ht="33" customHeight="1" x14ac:dyDescent="0.2">
      <c r="B11" s="115" t="str">
        <f>'CONSOLIDADO (2)'!E28</f>
        <v>Auditoría Regular Vigencia 2017</v>
      </c>
      <c r="C11" s="400">
        <f>'CONSOLIDADO (3)'!E31</f>
        <v>0</v>
      </c>
      <c r="D11" s="401">
        <f>'CONSOLIDADO (3)'!F31</f>
        <v>0</v>
      </c>
      <c r="E11" s="401">
        <f>'CONSOLIDADO (3)'!G31</f>
        <v>0</v>
      </c>
      <c r="F11" s="401">
        <f>'CONSOLIDADO (3)'!H31</f>
        <v>0</v>
      </c>
      <c r="G11" s="401">
        <f>'CONSOLIDADO (3)'!I31</f>
        <v>0</v>
      </c>
      <c r="H11" s="402">
        <f>'CONSOLIDADO (3)'!J31</f>
        <v>0</v>
      </c>
      <c r="I11" s="285">
        <f>'CONSOLIDADO (3)'!K31</f>
        <v>0</v>
      </c>
      <c r="K11" s="116">
        <v>2017</v>
      </c>
      <c r="L11" s="400">
        <f t="shared" ref="L11" si="0">SUM(C17)</f>
        <v>0</v>
      </c>
      <c r="M11" s="401">
        <f>SUM(D11)</f>
        <v>0</v>
      </c>
      <c r="N11" s="401">
        <f>SUM(E11)</f>
        <v>0</v>
      </c>
      <c r="O11" s="401">
        <f>SUM(F11)</f>
        <v>0</v>
      </c>
      <c r="P11" s="401">
        <f>SUM(G11)</f>
        <v>0</v>
      </c>
      <c r="Q11" s="402">
        <f>SUM(H11)</f>
        <v>0</v>
      </c>
      <c r="R11" s="93">
        <f t="shared" ref="R11:R19" si="1">SUM(L11:Q11)</f>
        <v>0</v>
      </c>
    </row>
    <row r="12" spans="2:18" ht="33" customHeight="1" x14ac:dyDescent="0.2">
      <c r="B12" s="115" t="str">
        <f>'CONSOLIDADO (2)'!E29</f>
        <v>Auditoría Regular Resultados Evaluación Componente Control Financiero Vigencia 2018</v>
      </c>
      <c r="C12" s="400">
        <f>'CONSOLIDADO (3)'!E32</f>
        <v>0</v>
      </c>
      <c r="D12" s="401">
        <f>'CONSOLIDADO (3)'!F32</f>
        <v>0</v>
      </c>
      <c r="E12" s="401">
        <f>'CONSOLIDADO (3)'!G32</f>
        <v>0</v>
      </c>
      <c r="F12" s="401">
        <f>'CONSOLIDADO (3)'!H32</f>
        <v>0</v>
      </c>
      <c r="G12" s="401">
        <f>'CONSOLIDADO (3)'!I32</f>
        <v>0</v>
      </c>
      <c r="H12" s="402">
        <f>'CONSOLIDADO (3)'!J32</f>
        <v>0</v>
      </c>
      <c r="I12" s="285">
        <f>'CONSOLIDADO (3)'!K32</f>
        <v>0</v>
      </c>
      <c r="K12" s="116">
        <v>2018</v>
      </c>
      <c r="L12" s="400">
        <f>SUM(C12:C13)</f>
        <v>0</v>
      </c>
      <c r="M12" s="401">
        <f t="shared" ref="M12:Q12" si="2">SUM(D12:D13)</f>
        <v>0</v>
      </c>
      <c r="N12" s="401">
        <f t="shared" si="2"/>
        <v>0</v>
      </c>
      <c r="O12" s="401">
        <f t="shared" si="2"/>
        <v>0</v>
      </c>
      <c r="P12" s="401">
        <f t="shared" si="2"/>
        <v>0</v>
      </c>
      <c r="Q12" s="402">
        <f t="shared" si="2"/>
        <v>0</v>
      </c>
      <c r="R12" s="93">
        <f t="shared" si="1"/>
        <v>0</v>
      </c>
    </row>
    <row r="13" spans="2:18" ht="33" customHeight="1" x14ac:dyDescent="0.2">
      <c r="B13" s="115" t="str">
        <f>'CONSOLIDADO (2)'!E30</f>
        <v>Auditoría Regular Vigencia 2018</v>
      </c>
      <c r="C13" s="400">
        <f>'CONSOLIDADO (3)'!E33</f>
        <v>0</v>
      </c>
      <c r="D13" s="401">
        <f>'CONSOLIDADO (3)'!F33</f>
        <v>0</v>
      </c>
      <c r="E13" s="401">
        <f>'CONSOLIDADO (3)'!G33</f>
        <v>0</v>
      </c>
      <c r="F13" s="401">
        <f>'CONSOLIDADO (3)'!H33</f>
        <v>0</v>
      </c>
      <c r="G13" s="401">
        <f>'CONSOLIDADO (3)'!I33</f>
        <v>0</v>
      </c>
      <c r="H13" s="402">
        <f>'CONSOLIDADO (3)'!J33</f>
        <v>0</v>
      </c>
      <c r="I13" s="285">
        <f>'CONSOLIDADO (3)'!K33</f>
        <v>0</v>
      </c>
      <c r="K13" s="116">
        <v>2019</v>
      </c>
      <c r="L13" s="400">
        <f>SUM(C14:C15)</f>
        <v>0</v>
      </c>
      <c r="M13" s="401">
        <f t="shared" ref="M13:Q13" si="3">SUM(D14:D15)</f>
        <v>0</v>
      </c>
      <c r="N13" s="401">
        <f t="shared" si="3"/>
        <v>0</v>
      </c>
      <c r="O13" s="401">
        <f t="shared" si="3"/>
        <v>0</v>
      </c>
      <c r="P13" s="401">
        <f t="shared" si="3"/>
        <v>0</v>
      </c>
      <c r="Q13" s="402">
        <f t="shared" si="3"/>
        <v>0</v>
      </c>
      <c r="R13" s="93">
        <f t="shared" si="1"/>
        <v>0</v>
      </c>
    </row>
    <row r="14" spans="2:18" ht="33" customHeight="1" x14ac:dyDescent="0.2">
      <c r="B14" s="115" t="str">
        <f>'CONSOLIDADO (2)'!E31</f>
        <v>Auditoría Regular Resultados Evaluación Componente Financiero Vigencia 2019</v>
      </c>
      <c r="C14" s="400">
        <f>'CONSOLIDADO (3)'!E34</f>
        <v>0</v>
      </c>
      <c r="D14" s="401">
        <f>'CONSOLIDADO (3)'!F34</f>
        <v>0</v>
      </c>
      <c r="E14" s="401">
        <f>'CONSOLIDADO (3)'!G34</f>
        <v>0</v>
      </c>
      <c r="F14" s="401">
        <f>'CONSOLIDADO (3)'!H34</f>
        <v>0</v>
      </c>
      <c r="G14" s="401">
        <f>'CONSOLIDADO (3)'!I34</f>
        <v>0</v>
      </c>
      <c r="H14" s="402">
        <f>'CONSOLIDADO (3)'!J34</f>
        <v>0</v>
      </c>
      <c r="I14" s="285">
        <f>'CONSOLIDADO (3)'!K34</f>
        <v>0</v>
      </c>
      <c r="K14" s="116">
        <v>2020</v>
      </c>
      <c r="L14" s="400">
        <f>SUM(C16:C18)</f>
        <v>1</v>
      </c>
      <c r="M14" s="401">
        <f t="shared" ref="M14:Q14" si="4">SUM(D16:D18)</f>
        <v>1</v>
      </c>
      <c r="N14" s="401">
        <f t="shared" si="4"/>
        <v>0</v>
      </c>
      <c r="O14" s="401">
        <f t="shared" si="4"/>
        <v>0</v>
      </c>
      <c r="P14" s="401">
        <f t="shared" si="4"/>
        <v>2</v>
      </c>
      <c r="Q14" s="402">
        <f t="shared" si="4"/>
        <v>1</v>
      </c>
      <c r="R14" s="93">
        <f t="shared" si="1"/>
        <v>5</v>
      </c>
    </row>
    <row r="15" spans="2:18" ht="33" customHeight="1" x14ac:dyDescent="0.2">
      <c r="B15" s="115" t="str">
        <f>'CONSOLIDADO (2)'!E32</f>
        <v>Auditoría Regular Vigencia 2019</v>
      </c>
      <c r="C15" s="400">
        <f>'CONSOLIDADO (3)'!E35</f>
        <v>0</v>
      </c>
      <c r="D15" s="401">
        <f>'CONSOLIDADO (3)'!F35</f>
        <v>0</v>
      </c>
      <c r="E15" s="401">
        <f>'CONSOLIDADO (3)'!G35</f>
        <v>0</v>
      </c>
      <c r="F15" s="401">
        <f>'CONSOLIDADO (3)'!H35</f>
        <v>0</v>
      </c>
      <c r="G15" s="401">
        <f>'CONSOLIDADO (3)'!I35</f>
        <v>0</v>
      </c>
      <c r="H15" s="402">
        <f>'CONSOLIDADO (3)'!J35</f>
        <v>0</v>
      </c>
      <c r="I15" s="285">
        <f>'CONSOLIDADO (3)'!K35</f>
        <v>0</v>
      </c>
      <c r="K15" s="116">
        <v>2021</v>
      </c>
      <c r="L15" s="400">
        <f>SUM(C19)</f>
        <v>0</v>
      </c>
      <c r="M15" s="401">
        <f t="shared" ref="M15:Q15" si="5">SUM(D19)</f>
        <v>6</v>
      </c>
      <c r="N15" s="401">
        <f t="shared" si="5"/>
        <v>0</v>
      </c>
      <c r="O15" s="401">
        <f t="shared" si="5"/>
        <v>0</v>
      </c>
      <c r="P15" s="401">
        <f t="shared" si="5"/>
        <v>0</v>
      </c>
      <c r="Q15" s="402">
        <f t="shared" si="5"/>
        <v>0</v>
      </c>
      <c r="R15" s="93">
        <f t="shared" si="1"/>
        <v>6</v>
      </c>
    </row>
    <row r="16" spans="2:18" ht="33" customHeight="1" x14ac:dyDescent="0.2">
      <c r="B16" s="115" t="str">
        <f>'CONSOLIDADO (2)'!E33</f>
        <v>Auditoría Financiera y de Gestión Evaluación Estados Financieros y Presupuesto Vigencia 2020</v>
      </c>
      <c r="C16" s="400">
        <f>'CONSOLIDADO (3)'!E36</f>
        <v>1</v>
      </c>
      <c r="D16" s="401">
        <f>'CONSOLIDADO (3)'!F36</f>
        <v>0</v>
      </c>
      <c r="E16" s="401">
        <f>'CONSOLIDADO (3)'!G36</f>
        <v>0</v>
      </c>
      <c r="F16" s="401">
        <f>'CONSOLIDADO (3)'!H36</f>
        <v>0</v>
      </c>
      <c r="G16" s="401">
        <f>'CONSOLIDADO (3)'!I36</f>
        <v>0</v>
      </c>
      <c r="H16" s="402">
        <f>'CONSOLIDADO (3)'!J36</f>
        <v>0</v>
      </c>
      <c r="I16" s="285">
        <f>'CONSOLIDADO (3)'!K36</f>
        <v>1</v>
      </c>
      <c r="K16" s="116">
        <v>2022</v>
      </c>
      <c r="L16" s="400">
        <f>SUM(C20:C21)</f>
        <v>0</v>
      </c>
      <c r="M16" s="401">
        <f t="shared" ref="M16:Q16" si="6">SUM(D20:D21)</f>
        <v>1</v>
      </c>
      <c r="N16" s="401">
        <f t="shared" si="6"/>
        <v>2</v>
      </c>
      <c r="O16" s="401">
        <f t="shared" si="6"/>
        <v>0</v>
      </c>
      <c r="P16" s="401">
        <f t="shared" si="6"/>
        <v>0</v>
      </c>
      <c r="Q16" s="402">
        <f t="shared" si="6"/>
        <v>0</v>
      </c>
      <c r="R16" s="93">
        <f t="shared" si="1"/>
        <v>3</v>
      </c>
    </row>
    <row r="17" spans="2:18" ht="33" customHeight="1" x14ac:dyDescent="0.2">
      <c r="B17" s="115" t="str">
        <f>'CONSOLIDADO (2)'!E34</f>
        <v>Auditoría de Cumplimiento Plan de Gestión Integral de Residuos Sólidos Hospitalarios Vigencia 2020</v>
      </c>
      <c r="C17" s="400">
        <f>'CONSOLIDADO (3)'!E37</f>
        <v>0</v>
      </c>
      <c r="D17" s="401">
        <f>'CONSOLIDADO (3)'!F37</f>
        <v>0</v>
      </c>
      <c r="E17" s="401">
        <f>'CONSOLIDADO (3)'!G37</f>
        <v>0</v>
      </c>
      <c r="F17" s="401">
        <f>'CONSOLIDADO (3)'!H37</f>
        <v>0</v>
      </c>
      <c r="G17" s="401">
        <f>'CONSOLIDADO (3)'!I37</f>
        <v>0</v>
      </c>
      <c r="H17" s="402">
        <f>'CONSOLIDADO (3)'!J37</f>
        <v>0</v>
      </c>
      <c r="I17" s="285">
        <f>'CONSOLIDADO (3)'!K37</f>
        <v>0</v>
      </c>
      <c r="K17" s="116">
        <v>2023</v>
      </c>
      <c r="L17" s="400">
        <f>SUM(C22:C23)</f>
        <v>0</v>
      </c>
      <c r="M17" s="401">
        <f t="shared" ref="M17:Q17" si="7">SUM(D22:D23)</f>
        <v>2</v>
      </c>
      <c r="N17" s="401">
        <f t="shared" si="7"/>
        <v>0</v>
      </c>
      <c r="O17" s="401">
        <f t="shared" si="7"/>
        <v>0</v>
      </c>
      <c r="P17" s="401">
        <f t="shared" si="7"/>
        <v>0</v>
      </c>
      <c r="Q17" s="402">
        <f t="shared" si="7"/>
        <v>0</v>
      </c>
      <c r="R17" s="93">
        <f t="shared" si="1"/>
        <v>2</v>
      </c>
    </row>
    <row r="18" spans="2:18" ht="33" customHeight="1" x14ac:dyDescent="0.2">
      <c r="B18" s="115" t="str">
        <f>'CONSOLIDADO (2)'!E35</f>
        <v>Auditoría Financiera y de Gestión Vigencia 2020</v>
      </c>
      <c r="C18" s="400">
        <f>'CONSOLIDADO (3)'!E38</f>
        <v>0</v>
      </c>
      <c r="D18" s="401">
        <f>'CONSOLIDADO (3)'!F38</f>
        <v>1</v>
      </c>
      <c r="E18" s="401">
        <f>'CONSOLIDADO (3)'!G38</f>
        <v>0</v>
      </c>
      <c r="F18" s="401">
        <f>'CONSOLIDADO (3)'!H38</f>
        <v>0</v>
      </c>
      <c r="G18" s="401">
        <f>'CONSOLIDADO (3)'!I38</f>
        <v>2</v>
      </c>
      <c r="H18" s="402">
        <f>'CONSOLIDADO (3)'!J38</f>
        <v>1</v>
      </c>
      <c r="I18" s="285">
        <f>'CONSOLIDADO (3)'!K38</f>
        <v>4</v>
      </c>
      <c r="K18" s="116">
        <v>2024</v>
      </c>
      <c r="L18" s="400">
        <f>SUM(C24)</f>
        <v>0</v>
      </c>
      <c r="M18" s="401">
        <f t="shared" ref="M18:Q18" si="8">SUM(D24)</f>
        <v>5</v>
      </c>
      <c r="N18" s="401">
        <f t="shared" si="8"/>
        <v>0</v>
      </c>
      <c r="O18" s="401">
        <f t="shared" si="8"/>
        <v>0</v>
      </c>
      <c r="P18" s="401">
        <f t="shared" si="8"/>
        <v>0</v>
      </c>
      <c r="Q18" s="402">
        <f t="shared" si="8"/>
        <v>0</v>
      </c>
      <c r="R18" s="93">
        <f t="shared" si="1"/>
        <v>5</v>
      </c>
    </row>
    <row r="19" spans="2:18" ht="33" customHeight="1" x14ac:dyDescent="0.2">
      <c r="B19" s="115" t="str">
        <f>'CONSOLIDADO (2)'!E36</f>
        <v>Auditoría Financiera y de Gestión Vigencia 2021</v>
      </c>
      <c r="C19" s="400">
        <f>'CONSOLIDADO (3)'!E39</f>
        <v>0</v>
      </c>
      <c r="D19" s="401">
        <f>'CONSOLIDADO (3)'!F39</f>
        <v>6</v>
      </c>
      <c r="E19" s="401">
        <f>'CONSOLIDADO (3)'!G39</f>
        <v>0</v>
      </c>
      <c r="F19" s="401">
        <f>'CONSOLIDADO (3)'!H39</f>
        <v>0</v>
      </c>
      <c r="G19" s="401">
        <f>'CONSOLIDADO (3)'!I39</f>
        <v>0</v>
      </c>
      <c r="H19" s="402">
        <f>'CONSOLIDADO (3)'!J39</f>
        <v>0</v>
      </c>
      <c r="I19" s="285">
        <f>'CONSOLIDADO (3)'!K39</f>
        <v>6</v>
      </c>
      <c r="K19" s="387" t="s">
        <v>156</v>
      </c>
      <c r="L19" s="403">
        <f>SUM(L11:L18)</f>
        <v>1</v>
      </c>
      <c r="M19" s="404">
        <f t="shared" ref="M19:Q19" si="9">SUM(M11:M18)</f>
        <v>15</v>
      </c>
      <c r="N19" s="404">
        <f t="shared" si="9"/>
        <v>2</v>
      </c>
      <c r="O19" s="404">
        <f t="shared" si="9"/>
        <v>0</v>
      </c>
      <c r="P19" s="404">
        <f t="shared" si="9"/>
        <v>2</v>
      </c>
      <c r="Q19" s="405">
        <f t="shared" si="9"/>
        <v>1</v>
      </c>
      <c r="R19" s="93">
        <f t="shared" si="1"/>
        <v>21</v>
      </c>
    </row>
    <row r="20" spans="2:18" ht="33" customHeight="1" x14ac:dyDescent="0.2">
      <c r="B20" s="115" t="str">
        <f>'CONSOLIDADO (2)'!E37</f>
        <v>Actuación Especial de Fiscalización PQRSD 311 y 358 de 2022 Vigencia 2021-2022</v>
      </c>
      <c r="C20" s="400">
        <f>'CONSOLIDADO (3)'!E40</f>
        <v>0</v>
      </c>
      <c r="D20" s="401">
        <f>'CONSOLIDADO (3)'!F40</f>
        <v>1</v>
      </c>
      <c r="E20" s="401">
        <f>'CONSOLIDADO (3)'!G40</f>
        <v>1</v>
      </c>
      <c r="F20" s="401">
        <f>'CONSOLIDADO (3)'!H40</f>
        <v>0</v>
      </c>
      <c r="G20" s="401">
        <f>'CONSOLIDADO (3)'!I40</f>
        <v>0</v>
      </c>
      <c r="H20" s="402">
        <f>'CONSOLIDADO (3)'!J40</f>
        <v>0</v>
      </c>
      <c r="I20" s="285">
        <f>'CONSOLIDADO (3)'!K40</f>
        <v>2</v>
      </c>
    </row>
    <row r="21" spans="2:18" ht="33" customHeight="1" x14ac:dyDescent="0.2">
      <c r="B21" s="115" t="str">
        <f>'CONSOLIDADO (2)'!E38</f>
        <v>Auditoría Financiera y de Gestión Vigencia 2022</v>
      </c>
      <c r="C21" s="400">
        <f>'CONSOLIDADO (3)'!E41</f>
        <v>0</v>
      </c>
      <c r="D21" s="401">
        <f>'CONSOLIDADO (3)'!F41</f>
        <v>0</v>
      </c>
      <c r="E21" s="401">
        <f>'CONSOLIDADO (3)'!G41</f>
        <v>1</v>
      </c>
      <c r="F21" s="401">
        <f>'CONSOLIDADO (3)'!H41</f>
        <v>0</v>
      </c>
      <c r="G21" s="401">
        <f>'CONSOLIDADO (3)'!I41</f>
        <v>0</v>
      </c>
      <c r="H21" s="402">
        <f>'CONSOLIDADO (3)'!J41</f>
        <v>0</v>
      </c>
      <c r="I21" s="285">
        <f>'CONSOLIDADO (3)'!K41</f>
        <v>1</v>
      </c>
    </row>
    <row r="22" spans="2:18" ht="33" customHeight="1" x14ac:dyDescent="0.2">
      <c r="B22" s="115" t="str">
        <f>'CONSOLIDADO (2)'!E39</f>
        <v>Auditoría Financiera y de Gestión Vigencia 2023</v>
      </c>
      <c r="C22" s="400">
        <f>'CONSOLIDADO (3)'!E42</f>
        <v>0</v>
      </c>
      <c r="D22" s="401">
        <f>'CONSOLIDADO (3)'!F42</f>
        <v>1</v>
      </c>
      <c r="E22" s="401">
        <f>'CONSOLIDADO (3)'!G42</f>
        <v>0</v>
      </c>
      <c r="F22" s="401">
        <f>'CONSOLIDADO (3)'!H42</f>
        <v>0</v>
      </c>
      <c r="G22" s="401">
        <f>'CONSOLIDADO (3)'!I42</f>
        <v>0</v>
      </c>
      <c r="H22" s="402">
        <f>'CONSOLIDADO (3)'!J42</f>
        <v>0</v>
      </c>
      <c r="I22" s="285">
        <f>'CONSOLIDADO (3)'!K42</f>
        <v>1</v>
      </c>
    </row>
    <row r="23" spans="2:18" ht="33" customHeight="1" x14ac:dyDescent="0.2">
      <c r="B23" s="115" t="str">
        <f>'CONSOLIDADO (2)'!E40</f>
        <v>Auditoría de Cumplimiento Gestion Integral de los Activos Fijos Vigencia 2023</v>
      </c>
      <c r="C23" s="400">
        <f>'CONSOLIDADO (3)'!E43</f>
        <v>0</v>
      </c>
      <c r="D23" s="401">
        <f>'CONSOLIDADO (3)'!F43</f>
        <v>1</v>
      </c>
      <c r="E23" s="401">
        <f>'CONSOLIDADO (3)'!G43</f>
        <v>0</v>
      </c>
      <c r="F23" s="401">
        <f>'CONSOLIDADO (3)'!H43</f>
        <v>0</v>
      </c>
      <c r="G23" s="401">
        <f>'CONSOLIDADO (3)'!I43</f>
        <v>0</v>
      </c>
      <c r="H23" s="402">
        <f>'CONSOLIDADO (3)'!J43</f>
        <v>0</v>
      </c>
      <c r="I23" s="285">
        <f>'CONSOLIDADO (3)'!K43</f>
        <v>1</v>
      </c>
    </row>
    <row r="24" spans="2:18" ht="33" customHeight="1" x14ac:dyDescent="0.2">
      <c r="B24" s="115" t="str">
        <f>'CONSOLIDADO (2)'!E41</f>
        <v>Auditoría Financiera, de Gestión y Resultados Vigencia 2024</v>
      </c>
      <c r="C24" s="400">
        <f>'CONSOLIDADO (3)'!E44</f>
        <v>0</v>
      </c>
      <c r="D24" s="401">
        <f>'CONSOLIDADO (3)'!F44</f>
        <v>5</v>
      </c>
      <c r="E24" s="401">
        <f>'CONSOLIDADO (3)'!G44</f>
        <v>0</v>
      </c>
      <c r="F24" s="401">
        <f>'CONSOLIDADO (3)'!H44</f>
        <v>0</v>
      </c>
      <c r="G24" s="401">
        <f>'CONSOLIDADO (3)'!I44</f>
        <v>0</v>
      </c>
      <c r="H24" s="402">
        <f>'CONSOLIDADO (3)'!J44</f>
        <v>0</v>
      </c>
      <c r="I24" s="285">
        <f>'CONSOLIDADO (3)'!K44</f>
        <v>5</v>
      </c>
    </row>
    <row r="25" spans="2:18" ht="33" hidden="1" customHeight="1" x14ac:dyDescent="0.2">
      <c r="B25" s="115" t="str">
        <f>'CONSOLIDADO (2)'!E42</f>
        <v/>
      </c>
      <c r="C25" s="122">
        <f>'CONSOLIDADO (3)'!E45</f>
        <v>0</v>
      </c>
      <c r="D25" s="394">
        <f>'CONSOLIDADO (3)'!F45</f>
        <v>0</v>
      </c>
      <c r="E25" s="394">
        <f>'CONSOLIDADO (3)'!G45</f>
        <v>0</v>
      </c>
      <c r="F25" s="394">
        <f>'CONSOLIDADO (3)'!H45</f>
        <v>0</v>
      </c>
      <c r="G25" s="394">
        <f>'CONSOLIDADO (3)'!I45</f>
        <v>0</v>
      </c>
      <c r="H25" s="395">
        <f>'CONSOLIDADO (3)'!J45</f>
        <v>0</v>
      </c>
      <c r="I25" s="396">
        <f>'CONSOLIDADO (3)'!K45</f>
        <v>0</v>
      </c>
    </row>
    <row r="26" spans="2:18" ht="33" hidden="1" customHeight="1" x14ac:dyDescent="0.2">
      <c r="B26" s="115" t="str">
        <f>'CONSOLIDADO (2)'!E43</f>
        <v/>
      </c>
      <c r="C26" s="122">
        <f>'CONSOLIDADO (3)'!E46</f>
        <v>0</v>
      </c>
      <c r="D26" s="394">
        <f>'CONSOLIDADO (3)'!F46</f>
        <v>0</v>
      </c>
      <c r="E26" s="394">
        <f>'CONSOLIDADO (3)'!G46</f>
        <v>0</v>
      </c>
      <c r="F26" s="394">
        <f>'CONSOLIDADO (3)'!H46</f>
        <v>0</v>
      </c>
      <c r="G26" s="394">
        <f>'CONSOLIDADO (3)'!I46</f>
        <v>0</v>
      </c>
      <c r="H26" s="395">
        <f>'CONSOLIDADO (3)'!J46</f>
        <v>0</v>
      </c>
      <c r="I26" s="396">
        <f>'CONSOLIDADO (3)'!K46</f>
        <v>0</v>
      </c>
    </row>
    <row r="27" spans="2:18" ht="33" hidden="1" customHeight="1" x14ac:dyDescent="0.2">
      <c r="B27" s="115" t="str">
        <f>'CONSOLIDADO (2)'!E44</f>
        <v/>
      </c>
      <c r="C27" s="122">
        <f>'CONSOLIDADO (3)'!E47</f>
        <v>0</v>
      </c>
      <c r="D27" s="394">
        <f>'CONSOLIDADO (3)'!F47</f>
        <v>0</v>
      </c>
      <c r="E27" s="394">
        <f>'CONSOLIDADO (3)'!G47</f>
        <v>0</v>
      </c>
      <c r="F27" s="394">
        <f>'CONSOLIDADO (3)'!H47</f>
        <v>0</v>
      </c>
      <c r="G27" s="394">
        <f>'CONSOLIDADO (3)'!I47</f>
        <v>0</v>
      </c>
      <c r="H27" s="395">
        <f>'CONSOLIDADO (3)'!J47</f>
        <v>0</v>
      </c>
      <c r="I27" s="396">
        <f>'CONSOLIDADO (3)'!K47</f>
        <v>0</v>
      </c>
    </row>
    <row r="28" spans="2:18" ht="33" customHeight="1" x14ac:dyDescent="0.2">
      <c r="B28" s="117" t="s">
        <v>156</v>
      </c>
      <c r="C28" s="124">
        <f t="shared" ref="C28:I28" si="10">SUM(C11:C27)</f>
        <v>1</v>
      </c>
      <c r="D28" s="392">
        <f t="shared" si="10"/>
        <v>15</v>
      </c>
      <c r="E28" s="392">
        <f t="shared" si="10"/>
        <v>2</v>
      </c>
      <c r="F28" s="392">
        <f t="shared" si="10"/>
        <v>0</v>
      </c>
      <c r="G28" s="392">
        <f t="shared" si="10"/>
        <v>2</v>
      </c>
      <c r="H28" s="393">
        <f t="shared" si="10"/>
        <v>1</v>
      </c>
      <c r="I28" s="388">
        <f t="shared" si="10"/>
        <v>21</v>
      </c>
    </row>
    <row r="29" spans="2:18" ht="17.25" x14ac:dyDescent="0.2">
      <c r="B29" s="126" t="s">
        <v>528</v>
      </c>
    </row>
    <row r="30" spans="2:18" x14ac:dyDescent="0.2"/>
    <row r="31" spans="2:18" x14ac:dyDescent="0.2"/>
    <row r="32" spans="2:18" hidden="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sheetData>
  <sheetProtection sheet="1" objects="1" scenarios="1"/>
  <mergeCells count="7">
    <mergeCell ref="B5:G5"/>
    <mergeCell ref="R9:R10"/>
    <mergeCell ref="B9:B10"/>
    <mergeCell ref="K9:K10"/>
    <mergeCell ref="L9:Q9"/>
    <mergeCell ref="C9:H9"/>
    <mergeCell ref="I9:I10"/>
  </mergeCells>
  <conditionalFormatting sqref="L11:Q18">
    <cfRule type="cellIs" dxfId="79" priority="4" operator="greaterThan">
      <formula>0</formula>
    </cfRule>
  </conditionalFormatting>
  <conditionalFormatting sqref="C11:H24">
    <cfRule type="cellIs" dxfId="78" priority="2" operator="greaterThan">
      <formula>0</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AL354"/>
  <sheetViews>
    <sheetView showGridLines="0" topLeftCell="F13" zoomScale="90" zoomScaleNormal="90" workbookViewId="0">
      <selection activeCell="T42" sqref="T42"/>
    </sheetView>
  </sheetViews>
  <sheetFormatPr baseColWidth="10" defaultColWidth="11.42578125" defaultRowHeight="13.5" outlineLevelRow="1" x14ac:dyDescent="0.2"/>
  <cols>
    <col min="1" max="1" width="2" style="35" customWidth="1"/>
    <col min="2" max="2" width="108.42578125" style="35" customWidth="1"/>
    <col min="3" max="4" width="29.5703125" style="35" customWidth="1"/>
    <col min="5" max="5" width="108.42578125" style="35" customWidth="1"/>
    <col min="6" max="10" width="15.7109375" style="34" customWidth="1"/>
    <col min="11" max="13" width="15.7109375" style="35" customWidth="1"/>
    <col min="14" max="15" width="15.7109375" style="36" customWidth="1"/>
    <col min="16" max="16" width="15.85546875" style="36" customWidth="1"/>
    <col min="17" max="24" width="15.7109375" style="36" customWidth="1"/>
    <col min="25" max="30" width="15.7109375" style="35" customWidth="1"/>
    <col min="31" max="16384" width="11.42578125" style="35"/>
  </cols>
  <sheetData>
    <row r="2" spans="2:34" ht="15.75" x14ac:dyDescent="0.2">
      <c r="B2" s="33" t="s">
        <v>363</v>
      </c>
      <c r="C2" s="33"/>
      <c r="D2" s="33"/>
      <c r="E2" s="33"/>
      <c r="K2" s="34"/>
      <c r="L2" s="34"/>
      <c r="M2" s="34"/>
      <c r="N2" s="34"/>
      <c r="O2" s="34"/>
      <c r="P2" s="34"/>
      <c r="Q2" s="34"/>
      <c r="R2" s="34"/>
      <c r="S2" s="34"/>
      <c r="T2" s="34"/>
      <c r="U2" s="34"/>
      <c r="V2" s="34"/>
      <c r="W2" s="34"/>
      <c r="X2" s="34"/>
      <c r="Y2" s="34"/>
      <c r="Z2" s="34"/>
      <c r="AA2" s="34"/>
      <c r="AB2" s="34"/>
      <c r="AC2" s="34"/>
      <c r="AD2" s="34"/>
      <c r="AE2" s="34"/>
      <c r="AF2" s="34"/>
      <c r="AG2" s="34"/>
      <c r="AH2" s="34"/>
    </row>
    <row r="3" spans="2:34" ht="5.0999999999999996" customHeight="1" x14ac:dyDescent="0.2">
      <c r="B3" s="33"/>
      <c r="C3" s="33"/>
      <c r="D3" s="33"/>
      <c r="E3" s="33"/>
      <c r="O3" s="34"/>
      <c r="P3" s="34"/>
      <c r="Q3" s="34"/>
      <c r="R3" s="34"/>
      <c r="S3" s="34"/>
      <c r="T3" s="34"/>
      <c r="Y3" s="36"/>
      <c r="Z3" s="36"/>
      <c r="AA3" s="36"/>
    </row>
    <row r="4" spans="2:34" ht="14.25" customHeight="1" x14ac:dyDescent="0.2">
      <c r="B4" s="569" t="s">
        <v>7</v>
      </c>
      <c r="C4" s="281"/>
      <c r="D4" s="281"/>
      <c r="E4" s="37"/>
      <c r="F4" s="572" t="s">
        <v>237</v>
      </c>
      <c r="G4" s="556" t="s">
        <v>155</v>
      </c>
      <c r="H4" s="557"/>
      <c r="I4" s="557"/>
      <c r="J4" s="38">
        <v>45366</v>
      </c>
      <c r="K4" s="556" t="s">
        <v>155</v>
      </c>
      <c r="L4" s="557"/>
      <c r="M4" s="557"/>
      <c r="N4" s="38">
        <v>45924</v>
      </c>
      <c r="O4" s="556" t="s">
        <v>155</v>
      </c>
      <c r="P4" s="557"/>
      <c r="Q4" s="557"/>
      <c r="R4" s="38">
        <f ca="1">TODAY()</f>
        <v>46230</v>
      </c>
      <c r="S4" s="331"/>
      <c r="T4" s="572" t="s">
        <v>238</v>
      </c>
      <c r="U4" s="556" t="s">
        <v>155</v>
      </c>
      <c r="V4" s="557"/>
      <c r="W4" s="557"/>
      <c r="X4" s="38">
        <v>45366</v>
      </c>
      <c r="Y4" s="582" t="s">
        <v>155</v>
      </c>
      <c r="Z4" s="583"/>
      <c r="AA4" s="583"/>
      <c r="AB4" s="38">
        <f ca="1">TODAY()</f>
        <v>46230</v>
      </c>
    </row>
    <row r="5" spans="2:34" ht="14.25" customHeight="1" x14ac:dyDescent="0.2">
      <c r="B5" s="570"/>
      <c r="C5" s="282"/>
      <c r="D5" s="282"/>
      <c r="E5" s="39"/>
      <c r="F5" s="573"/>
      <c r="G5" s="558" t="s">
        <v>239</v>
      </c>
      <c r="H5" s="559"/>
      <c r="I5" s="558" t="s">
        <v>240</v>
      </c>
      <c r="J5" s="559"/>
      <c r="K5" s="558" t="s">
        <v>239</v>
      </c>
      <c r="L5" s="559"/>
      <c r="M5" s="558" t="s">
        <v>240</v>
      </c>
      <c r="N5" s="559"/>
      <c r="O5" s="558" t="s">
        <v>239</v>
      </c>
      <c r="P5" s="559"/>
      <c r="Q5" s="558" t="s">
        <v>240</v>
      </c>
      <c r="R5" s="559"/>
      <c r="S5" s="332"/>
      <c r="T5" s="573"/>
      <c r="U5" s="584" t="s">
        <v>239</v>
      </c>
      <c r="V5" s="584"/>
      <c r="W5" s="584" t="s">
        <v>240</v>
      </c>
      <c r="X5" s="584"/>
      <c r="Y5" s="558" t="s">
        <v>239</v>
      </c>
      <c r="Z5" s="559"/>
      <c r="AA5" s="558" t="s">
        <v>240</v>
      </c>
      <c r="AB5" s="559"/>
    </row>
    <row r="6" spans="2:34" ht="14.25" x14ac:dyDescent="0.2">
      <c r="B6" s="571"/>
      <c r="C6" s="283"/>
      <c r="D6" s="283"/>
      <c r="E6" s="40"/>
      <c r="F6" s="562"/>
      <c r="G6" s="41" t="s">
        <v>157</v>
      </c>
      <c r="H6" s="42" t="s">
        <v>158</v>
      </c>
      <c r="I6" s="41" t="s">
        <v>157</v>
      </c>
      <c r="J6" s="42" t="s">
        <v>158</v>
      </c>
      <c r="K6" s="41" t="s">
        <v>157</v>
      </c>
      <c r="L6" s="42" t="s">
        <v>158</v>
      </c>
      <c r="M6" s="41" t="s">
        <v>157</v>
      </c>
      <c r="N6" s="42" t="s">
        <v>158</v>
      </c>
      <c r="O6" s="41" t="s">
        <v>157</v>
      </c>
      <c r="P6" s="42" t="s">
        <v>158</v>
      </c>
      <c r="Q6" s="41" t="s">
        <v>157</v>
      </c>
      <c r="R6" s="42" t="s">
        <v>158</v>
      </c>
      <c r="S6" s="333"/>
      <c r="T6" s="562"/>
      <c r="U6" s="43" t="s">
        <v>157</v>
      </c>
      <c r="V6" s="44" t="s">
        <v>158</v>
      </c>
      <c r="W6" s="43" t="s">
        <v>157</v>
      </c>
      <c r="X6" s="44" t="s">
        <v>158</v>
      </c>
      <c r="Y6" s="43" t="s">
        <v>157</v>
      </c>
      <c r="Z6" s="44" t="s">
        <v>158</v>
      </c>
      <c r="AA6" s="43" t="s">
        <v>157</v>
      </c>
      <c r="AB6" s="44" t="s">
        <v>158</v>
      </c>
    </row>
    <row r="7" spans="2:34" ht="16.5" x14ac:dyDescent="0.2">
      <c r="B7" s="45" t="s">
        <v>241</v>
      </c>
      <c r="C7" s="45"/>
      <c r="D7" s="45"/>
      <c r="E7" s="29" t="str">
        <f>'F-CF-RC-015'!A7</f>
        <v>Auditoría regular vigencia 2017</v>
      </c>
      <c r="F7" s="30">
        <f>COUNTIFS('F-CF-RC-015'!$A$7:$A$1102,E7,'F-CF-RC-015'!$F$7:$F$1102,"&lt;&gt;")</f>
        <v>1</v>
      </c>
      <c r="G7" s="46">
        <v>1</v>
      </c>
      <c r="H7" s="47">
        <f>IFERROR(G7/SUM(G7,I7),"-")</f>
        <v>1</v>
      </c>
      <c r="I7" s="46">
        <v>0</v>
      </c>
      <c r="J7" s="47">
        <f>IFERROR(I7/SUM(G7,I7),"-")</f>
        <v>0</v>
      </c>
      <c r="K7" s="46">
        <f>COUNTIFS('F-CF-RC-015'!A:A,E7,'F-CF-RC-015'!Q:Q,"Abierta")</f>
        <v>0</v>
      </c>
      <c r="L7" s="47">
        <f>IFERROR(K7/SUM(K7,M7),"-")</f>
        <v>0</v>
      </c>
      <c r="M7" s="46">
        <f>COUNTIFS('F-CF-RC-015'!A:A,E7,'F-CF-RC-015'!Q:Q,"Cerrada")</f>
        <v>1</v>
      </c>
      <c r="N7" s="47">
        <f>IFERROR(M7/SUM(K7,M7),"-")</f>
        <v>1</v>
      </c>
      <c r="O7" s="46">
        <f>COUNTIFS('F-CF-RC-015'!A:A,E7,'F-CF-RC-015'!Q:Q,"Abierta")</f>
        <v>0</v>
      </c>
      <c r="P7" s="47">
        <f>IFERROR(O7/SUM(O7,Q7),"-")</f>
        <v>0</v>
      </c>
      <c r="Q7" s="46">
        <f>COUNTIFS('F-CF-RC-015'!A:A,E7,'F-CF-RC-015'!Q:Q,"Cerrada")</f>
        <v>1</v>
      </c>
      <c r="R7" s="47">
        <f>IFERROR(Q7/SUM(O7,Q7),"-")</f>
        <v>1</v>
      </c>
      <c r="S7" s="334"/>
      <c r="T7" s="48">
        <v>2017</v>
      </c>
      <c r="U7" s="49">
        <f>G7</f>
        <v>1</v>
      </c>
      <c r="V7" s="50">
        <f>IFERROR(U7/SUM(U7,W7),"-")</f>
        <v>1</v>
      </c>
      <c r="W7" s="49">
        <f>I7</f>
        <v>0</v>
      </c>
      <c r="X7" s="50">
        <f>IFERROR(W7/SUM(U7,W7),"-")</f>
        <v>0</v>
      </c>
      <c r="Y7" s="49">
        <f>K7</f>
        <v>0</v>
      </c>
      <c r="Z7" s="50">
        <f>IFERROR(Y7/SUM(Y7,AA7),"-")</f>
        <v>0</v>
      </c>
      <c r="AA7" s="49">
        <f>M7</f>
        <v>1</v>
      </c>
      <c r="AB7" s="50">
        <f>IFERROR(AA7/SUM(Y7,AA7),"-")</f>
        <v>1</v>
      </c>
    </row>
    <row r="8" spans="2:34" ht="16.5" x14ac:dyDescent="0.2">
      <c r="B8" s="45" t="s">
        <v>242</v>
      </c>
      <c r="C8" s="45"/>
      <c r="D8" s="45"/>
      <c r="E8" s="288" t="str">
        <f>'F-CF-RC-015'!A8</f>
        <v>Evaluación componente control financiero vigencia 2018</v>
      </c>
      <c r="F8" s="30">
        <f>COUNTIFS('F-CF-RC-015'!$A$7:$A$1102,E8,'F-CF-RC-015'!$F$7:$F$1102,"&lt;&gt;")</f>
        <v>1</v>
      </c>
      <c r="G8" s="46">
        <v>1</v>
      </c>
      <c r="H8" s="47">
        <f t="shared" ref="H8:H17" si="0">IFERROR(G8/SUM(G8,I8),"-")</f>
        <v>1</v>
      </c>
      <c r="I8" s="46">
        <v>0</v>
      </c>
      <c r="J8" s="47">
        <f t="shared" ref="J8:J17" si="1">IFERROR(I8/SUM(G8,I8),"-")</f>
        <v>0</v>
      </c>
      <c r="K8" s="46">
        <f>COUNTIFS('F-CF-RC-015'!A:A,E8,'F-CF-RC-015'!Q:Q,"Abierta")</f>
        <v>0</v>
      </c>
      <c r="L8" s="47">
        <f t="shared" ref="L8:L16" si="2">IFERROR(K8/SUM(K8,M8),"-")</f>
        <v>0</v>
      </c>
      <c r="M8" s="46">
        <f>COUNTIFS('F-CF-RC-015'!A:A,E8,'F-CF-RC-015'!Q:Q,"Cerrada")</f>
        <v>1</v>
      </c>
      <c r="N8" s="47">
        <f t="shared" ref="N8:N16" si="3">IFERROR(M8/SUM(K8,M8),"-")</f>
        <v>1</v>
      </c>
      <c r="O8" s="46">
        <f>COUNTIFS('F-CF-RC-015'!A:A,E8,'F-CF-RC-015'!Q:Q,"Abierta")</f>
        <v>0</v>
      </c>
      <c r="P8" s="47">
        <f t="shared" ref="P8:P10" si="4">IFERROR(O8/SUM(O8,Q8),"-")</f>
        <v>0</v>
      </c>
      <c r="Q8" s="46">
        <f>COUNTIFS('F-CF-RC-015'!A:A,E8,'F-CF-RC-015'!Q:Q,"Cerrada")</f>
        <v>1</v>
      </c>
      <c r="R8" s="47">
        <f t="shared" ref="R8:R10" si="5">IFERROR(Q8/SUM(O8,Q8),"-")</f>
        <v>1</v>
      </c>
      <c r="S8" s="334"/>
      <c r="T8" s="48">
        <v>2018</v>
      </c>
      <c r="U8" s="49">
        <f>G8</f>
        <v>1</v>
      </c>
      <c r="V8" s="50">
        <f t="shared" ref="V8:V13" si="6">IFERROR(U8/SUM(U8,W8),"-")</f>
        <v>1</v>
      </c>
      <c r="W8" s="49">
        <f>I8</f>
        <v>0</v>
      </c>
      <c r="X8" s="50">
        <f t="shared" ref="X8:X13" si="7">IFERROR(W8/SUM(U8,W8),"-")</f>
        <v>0</v>
      </c>
      <c r="Y8" s="49">
        <f>K8</f>
        <v>0</v>
      </c>
      <c r="Z8" s="50">
        <f t="shared" ref="Z8:Z13" si="8">IFERROR(Y8/SUM(Y8,AA8),"-")</f>
        <v>0</v>
      </c>
      <c r="AA8" s="49">
        <f>M8</f>
        <v>1</v>
      </c>
      <c r="AB8" s="50">
        <f t="shared" ref="AB8:AB13" si="9">IFERROR(AA8/SUM(Y8,AA8),"-")</f>
        <v>1</v>
      </c>
    </row>
    <row r="9" spans="2:34" ht="16.5" x14ac:dyDescent="0.2">
      <c r="B9" s="172" t="s">
        <v>455</v>
      </c>
      <c r="C9" s="172"/>
      <c r="D9" s="172"/>
      <c r="E9" s="291" t="str">
        <f>'F-CF-RC-015'!A9</f>
        <v>Auditoría Regular Resultados Evaluación Componente Financiero 2019</v>
      </c>
      <c r="F9" s="292">
        <f>COUNTIFS('F-CF-RC-015'!$A$7:$A$1102,E9,'F-CF-RC-015'!$F$7:$F$1102,"&lt;&gt;")</f>
        <v>1</v>
      </c>
      <c r="G9" s="293">
        <v>1</v>
      </c>
      <c r="H9" s="294">
        <f t="shared" si="0"/>
        <v>1</v>
      </c>
      <c r="I9" s="293">
        <v>0</v>
      </c>
      <c r="J9" s="294">
        <f t="shared" si="1"/>
        <v>0</v>
      </c>
      <c r="K9" s="293">
        <f>COUNTIFS('F-CF-RC-015'!A:A,E9,'F-CF-RC-015'!Q:Q,"Abierta")</f>
        <v>0</v>
      </c>
      <c r="L9" s="294">
        <f t="shared" si="2"/>
        <v>0</v>
      </c>
      <c r="M9" s="293">
        <f>COUNTIFS('F-CF-RC-015'!A:A,E9,'F-CF-RC-015'!Q:Q,"Cerrada")</f>
        <v>1</v>
      </c>
      <c r="N9" s="294">
        <f t="shared" si="3"/>
        <v>1</v>
      </c>
      <c r="O9" s="293">
        <f>COUNTIFS('F-CF-RC-015'!A:A,E9,'F-CF-RC-015'!Q:Q,"Abierta")</f>
        <v>0</v>
      </c>
      <c r="P9" s="294">
        <f t="shared" si="4"/>
        <v>0</v>
      </c>
      <c r="Q9" s="293">
        <f>COUNTIFS('F-CF-RC-015'!A:A,E9,'F-CF-RC-015'!Q:Q,"Cerrada")</f>
        <v>1</v>
      </c>
      <c r="R9" s="294">
        <f t="shared" si="5"/>
        <v>1</v>
      </c>
      <c r="S9" s="334"/>
      <c r="T9" s="48">
        <v>2019</v>
      </c>
      <c r="U9" s="49">
        <f>SUM(G9,G10)</f>
        <v>20</v>
      </c>
      <c r="V9" s="50">
        <f t="shared" si="6"/>
        <v>0.625</v>
      </c>
      <c r="W9" s="49">
        <f>SUM(I9,I10)</f>
        <v>12</v>
      </c>
      <c r="X9" s="50">
        <f t="shared" si="7"/>
        <v>0.375</v>
      </c>
      <c r="Y9" s="49">
        <f>SUM(K9,K10)</f>
        <v>0</v>
      </c>
      <c r="Z9" s="50">
        <f t="shared" si="8"/>
        <v>0</v>
      </c>
      <c r="AA9" s="49">
        <f>SUM(M9,M10)</f>
        <v>32</v>
      </c>
      <c r="AB9" s="50">
        <f t="shared" si="9"/>
        <v>1</v>
      </c>
    </row>
    <row r="10" spans="2:34" ht="16.5" x14ac:dyDescent="0.2">
      <c r="B10" s="178" t="s">
        <v>244</v>
      </c>
      <c r="C10" s="178"/>
      <c r="D10" s="178"/>
      <c r="E10" s="295" t="str">
        <f>'F-CF-RC-015'!A10</f>
        <v>Auditoría Regular vigencia 2019</v>
      </c>
      <c r="F10" s="296">
        <f>COUNTIFS('F-CF-RC-015'!$A$7:$A$1102,E10,'F-CF-RC-015'!$F$7:$F$1102,"&lt;&gt;")</f>
        <v>31</v>
      </c>
      <c r="G10" s="297">
        <v>19</v>
      </c>
      <c r="H10" s="298">
        <f t="shared" si="0"/>
        <v>0.61290322580645162</v>
      </c>
      <c r="I10" s="297">
        <v>12</v>
      </c>
      <c r="J10" s="298">
        <f t="shared" si="1"/>
        <v>0.38709677419354838</v>
      </c>
      <c r="K10" s="297">
        <f>COUNTIFS('F-CF-RC-015'!A:A,E10,'F-CF-RC-015'!Q:Q,"Abierta")</f>
        <v>0</v>
      </c>
      <c r="L10" s="298">
        <f t="shared" si="2"/>
        <v>0</v>
      </c>
      <c r="M10" s="297">
        <f>COUNTIFS('F-CF-RC-015'!A:A,E10,'F-CF-RC-015'!Q:Q,"Cerrada")</f>
        <v>31</v>
      </c>
      <c r="N10" s="298">
        <f t="shared" si="3"/>
        <v>1</v>
      </c>
      <c r="O10" s="297">
        <f>COUNTIFS('F-CF-RC-015'!A:A,E10,'F-CF-RC-015'!Q:Q,"Abierta")</f>
        <v>0</v>
      </c>
      <c r="P10" s="298">
        <f t="shared" si="4"/>
        <v>0</v>
      </c>
      <c r="Q10" s="297">
        <f>COUNTIFS('F-CF-RC-015'!A:A,E10,'F-CF-RC-015'!Q:Q,"Cerrada")</f>
        <v>31</v>
      </c>
      <c r="R10" s="298">
        <f t="shared" si="5"/>
        <v>1</v>
      </c>
      <c r="S10" s="334"/>
      <c r="T10" s="48">
        <v>2020</v>
      </c>
      <c r="U10" s="49">
        <f>SUM(G13,G12,G11)</f>
        <v>11</v>
      </c>
      <c r="V10" s="50">
        <f t="shared" si="6"/>
        <v>0.36666666666666664</v>
      </c>
      <c r="W10" s="49">
        <f>SUM(I13,I12,I11)</f>
        <v>19</v>
      </c>
      <c r="X10" s="50">
        <f t="shared" si="7"/>
        <v>0.6333333333333333</v>
      </c>
      <c r="Y10" s="49">
        <f>SUM(K13,K12,K11)</f>
        <v>12</v>
      </c>
      <c r="Z10" s="50">
        <f t="shared" si="8"/>
        <v>0.32432432432432434</v>
      </c>
      <c r="AA10" s="49">
        <f>SUM(M13,M12,M11)</f>
        <v>25</v>
      </c>
      <c r="AB10" s="50">
        <f t="shared" si="9"/>
        <v>0.67567567567567566</v>
      </c>
    </row>
    <row r="11" spans="2:34" ht="16.5" x14ac:dyDescent="0.2">
      <c r="B11" s="172" t="s">
        <v>247</v>
      </c>
      <c r="C11" s="172"/>
      <c r="D11" s="172"/>
      <c r="E11" s="299" t="str">
        <f>'F-CF-RC-015'!A75</f>
        <v>Auditoría Financiera y de Gestión, Evaluación de Estados Financieros y Presupuesto Vigencia 2020</v>
      </c>
      <c r="F11" s="292">
        <f>COUNTIFS('F-CF-RC-015'!$A$7:$A$1102,E11,'F-CF-RC-015'!$F$7:$F$1102,"&lt;&gt;")</f>
        <v>3</v>
      </c>
      <c r="G11" s="293">
        <v>1</v>
      </c>
      <c r="H11" s="294">
        <f>IFERROR(G11/SUM(G11,I11),"-")</f>
        <v>0.5</v>
      </c>
      <c r="I11" s="293">
        <v>1</v>
      </c>
      <c r="J11" s="294">
        <f>IFERROR(I11/SUM(G11,I11),"-")</f>
        <v>0.5</v>
      </c>
      <c r="K11" s="293">
        <f>COUNTIFS('F-CF-RC-015'!A:A,E11,'F-CF-RC-015'!Q:Q,"Abierta")</f>
        <v>2</v>
      </c>
      <c r="L11" s="294">
        <f>IFERROR(K11/SUM(K11,M11),"-")</f>
        <v>0.66666666666666663</v>
      </c>
      <c r="M11" s="293">
        <f>COUNTIFS('F-CF-RC-015'!A:A,E11,'F-CF-RC-015'!Q:Q,"Cerrada")</f>
        <v>1</v>
      </c>
      <c r="N11" s="294">
        <f>IFERROR(M11/SUM(K11,M11),"-")</f>
        <v>0.33333333333333331</v>
      </c>
      <c r="O11" s="293">
        <f>COUNTIFS('F-CF-RC-015'!A:A,E11,'F-CF-RC-015'!Q:Q,"Abierta")</f>
        <v>2</v>
      </c>
      <c r="P11" s="294">
        <f>IFERROR(O11/SUM(O11,Q11),"-")</f>
        <v>0.66666666666666663</v>
      </c>
      <c r="Q11" s="293">
        <f>COUNTIFS('F-CF-RC-015'!A:A,E11,'F-CF-RC-015'!Q:Q,"Cerrada")</f>
        <v>1</v>
      </c>
      <c r="R11" s="294">
        <f>IFERROR(Q11/SUM(O11,Q11),"-")</f>
        <v>0.33333333333333331</v>
      </c>
      <c r="S11" s="334"/>
      <c r="T11" s="48">
        <v>2021</v>
      </c>
      <c r="U11" s="49" t="s">
        <v>218</v>
      </c>
      <c r="V11" s="50" t="str">
        <f>IFERROR(U11/SUM(U11,W11),"-")</f>
        <v>-</v>
      </c>
      <c r="W11" s="49" t="s">
        <v>218</v>
      </c>
      <c r="X11" s="50" t="str">
        <f>IFERROR(W11/SUM(U11,W11),"-")</f>
        <v>-</v>
      </c>
      <c r="Y11" s="49">
        <f>SUM(K14)</f>
        <v>13</v>
      </c>
      <c r="Z11" s="50">
        <f>IFERROR(Y11/SUM(Y11,AA11),"-")</f>
        <v>0.76470588235294112</v>
      </c>
      <c r="AA11" s="49">
        <f>SUM(M14)</f>
        <v>4</v>
      </c>
      <c r="AB11" s="50">
        <f>IFERROR(AA11/SUM(Y11,AA11),"-")</f>
        <v>0.23529411764705882</v>
      </c>
    </row>
    <row r="12" spans="2:34" ht="16.5" x14ac:dyDescent="0.2">
      <c r="B12" s="175" t="s">
        <v>246</v>
      </c>
      <c r="C12" s="175"/>
      <c r="D12" s="175"/>
      <c r="E12" s="300" t="str">
        <f>'F-CF-RC-015'!A51</f>
        <v>Auditoría Financiera y de Gestión 2020</v>
      </c>
      <c r="F12" s="301">
        <f>COUNTIFS('F-CF-RC-015'!$A$7:$A$1102,E12,'F-CF-RC-015'!$F$7:$F$1102,"&lt;&gt;")</f>
        <v>24</v>
      </c>
      <c r="G12" s="302">
        <v>9</v>
      </c>
      <c r="H12" s="303">
        <f>IFERROR(G12/SUM(G12,I12),"-")</f>
        <v>0.5</v>
      </c>
      <c r="I12" s="302">
        <v>9</v>
      </c>
      <c r="J12" s="303">
        <f>IFERROR(I12/SUM(G12,I12),"-")</f>
        <v>0.5</v>
      </c>
      <c r="K12" s="302">
        <f>COUNTIFS('F-CF-RC-015'!A:A,E12,'F-CF-RC-015'!Q:Q,"Abierta")</f>
        <v>10</v>
      </c>
      <c r="L12" s="303">
        <f>IFERROR(K12/SUM(K12,M12),"-")</f>
        <v>0.41666666666666669</v>
      </c>
      <c r="M12" s="302">
        <f>COUNTIFS('F-CF-RC-015'!A:A,E12,'F-CF-RC-015'!Q:Q,"Cerrada")</f>
        <v>14</v>
      </c>
      <c r="N12" s="303">
        <f>IFERROR(M12/SUM(K12,M12),"-")</f>
        <v>0.58333333333333337</v>
      </c>
      <c r="O12" s="302">
        <f>COUNTIFS('F-CF-RC-015'!A:A,E12,'F-CF-RC-015'!Q:Q,"Abierta")</f>
        <v>10</v>
      </c>
      <c r="P12" s="303">
        <f>IFERROR(O12/SUM(O12,Q12),"-")</f>
        <v>0.41666666666666669</v>
      </c>
      <c r="Q12" s="302">
        <f>COUNTIFS('F-CF-RC-015'!A:A,E12,'F-CF-RC-015'!Q:Q,"Cerrada")</f>
        <v>14</v>
      </c>
      <c r="R12" s="303">
        <f>IFERROR(Q12/SUM(O12,Q12),"-")</f>
        <v>0.58333333333333337</v>
      </c>
      <c r="S12" s="334"/>
      <c r="T12" s="48">
        <v>2022</v>
      </c>
      <c r="U12" s="49">
        <f>SUM(G15,G16)</f>
        <v>22</v>
      </c>
      <c r="V12" s="50">
        <f>IFERROR(U12/SUM(U12,W12),"-")</f>
        <v>1</v>
      </c>
      <c r="W12" s="49">
        <f>SUM(I15,I16)</f>
        <v>0</v>
      </c>
      <c r="X12" s="50">
        <f>IFERROR(W12/SUM(U12,W12),"-")</f>
        <v>0</v>
      </c>
      <c r="Y12" s="49">
        <f>SUM(K15,K16)</f>
        <v>7</v>
      </c>
      <c r="Z12" s="50">
        <f>IFERROR(Y12/SUM(Y12,AA12),"-")</f>
        <v>0.26923076923076922</v>
      </c>
      <c r="AA12" s="49">
        <f>SUM(M15,M16)</f>
        <v>19</v>
      </c>
      <c r="AB12" s="50">
        <f>IFERROR(AA12/SUM(Y12,AA12),"-")</f>
        <v>0.73076923076923073</v>
      </c>
    </row>
    <row r="13" spans="2:34" ht="16.5" x14ac:dyDescent="0.2">
      <c r="B13" s="178" t="s">
        <v>245</v>
      </c>
      <c r="C13" s="178"/>
      <c r="D13" s="178"/>
      <c r="E13" s="304" t="str">
        <f>'F-CF-RC-015'!A41</f>
        <v>Auditoria de cumplimiento plan de gestión integral de residuos sólidos hospitalarios Vigencia 2020</v>
      </c>
      <c r="F13" s="296">
        <f>COUNTIFS('F-CF-RC-015'!$A$7:$A$1102,E13,'F-CF-RC-015'!$F$7:$F$1102,"&lt;&gt;")</f>
        <v>10</v>
      </c>
      <c r="G13" s="297">
        <v>1</v>
      </c>
      <c r="H13" s="298">
        <f t="shared" si="0"/>
        <v>0.1</v>
      </c>
      <c r="I13" s="297">
        <v>9</v>
      </c>
      <c r="J13" s="298">
        <f t="shared" si="1"/>
        <v>0.9</v>
      </c>
      <c r="K13" s="297">
        <f>COUNTIFS('F-CF-RC-015'!A:A,E13,'F-CF-RC-015'!Q:Q,"Abierta")</f>
        <v>0</v>
      </c>
      <c r="L13" s="298">
        <f t="shared" si="2"/>
        <v>0</v>
      </c>
      <c r="M13" s="297">
        <f>COUNTIFS('F-CF-RC-015'!A:A,E13,'F-CF-RC-015'!Q:Q,"Cerrada")</f>
        <v>10</v>
      </c>
      <c r="N13" s="298">
        <f t="shared" si="3"/>
        <v>1</v>
      </c>
      <c r="O13" s="297">
        <f>COUNTIFS('F-CF-RC-015'!A:A,E13,'F-CF-RC-015'!Q:Q,"Abierta")</f>
        <v>0</v>
      </c>
      <c r="P13" s="298">
        <f t="shared" ref="P13:P16" si="10">IFERROR(O13/SUM(O13,Q13),"-")</f>
        <v>0</v>
      </c>
      <c r="Q13" s="297">
        <f>COUNTIFS('F-CF-RC-015'!A:A,E13,'F-CF-RC-015'!Q:Q,"Cerrada")</f>
        <v>10</v>
      </c>
      <c r="R13" s="298">
        <f t="shared" ref="R13:R16" si="11">IFERROR(Q13/SUM(O13,Q13),"-")</f>
        <v>1</v>
      </c>
      <c r="S13" s="334"/>
      <c r="T13" s="48">
        <v>2023</v>
      </c>
      <c r="U13" s="49">
        <f>SUM(G14)</f>
        <v>10</v>
      </c>
      <c r="V13" s="50">
        <f t="shared" si="6"/>
        <v>1</v>
      </c>
      <c r="W13" s="49">
        <f>SUM(I14)</f>
        <v>0</v>
      </c>
      <c r="X13" s="50">
        <f t="shared" si="7"/>
        <v>0</v>
      </c>
      <c r="Y13" s="49">
        <f>SUM(K17:K18)</f>
        <v>8</v>
      </c>
      <c r="Z13" s="50">
        <f t="shared" si="8"/>
        <v>0.32</v>
      </c>
      <c r="AA13" s="49">
        <f>SUM(M17:M18)</f>
        <v>17</v>
      </c>
      <c r="AB13" s="50">
        <f t="shared" si="9"/>
        <v>0.68</v>
      </c>
    </row>
    <row r="14" spans="2:34" ht="16.5" x14ac:dyDescent="0.2">
      <c r="B14" s="45" t="s">
        <v>367</v>
      </c>
      <c r="C14" s="45"/>
      <c r="D14" s="45"/>
      <c r="E14" s="29" t="str">
        <f>'F-CF-RC-015'!A78</f>
        <v>Gestion Fiscal - Auditoria Financiera y de Gestion Vigencia 2021</v>
      </c>
      <c r="F14" s="30">
        <f>COUNTIFS('F-CF-RC-015'!$A$7:$A$1102,E14,'F-CF-RC-015'!$F$7:$F$1102,"&lt;&gt;")</f>
        <v>17</v>
      </c>
      <c r="G14" s="46">
        <v>10</v>
      </c>
      <c r="H14" s="47">
        <f t="shared" si="0"/>
        <v>1</v>
      </c>
      <c r="I14" s="46">
        <v>0</v>
      </c>
      <c r="J14" s="47">
        <f t="shared" si="1"/>
        <v>0</v>
      </c>
      <c r="K14" s="46">
        <f>COUNTIFS('F-CF-RC-015'!A:A,E14,'F-CF-RC-015'!Q:Q,"Abierta")</f>
        <v>13</v>
      </c>
      <c r="L14" s="47">
        <f t="shared" si="2"/>
        <v>0.76470588235294112</v>
      </c>
      <c r="M14" s="46">
        <f>COUNTIFS('F-CF-RC-015'!A:A,E14,'F-CF-RC-015'!Q:Q,"Cerrada")</f>
        <v>4</v>
      </c>
      <c r="N14" s="47">
        <f t="shared" si="3"/>
        <v>0.23529411764705882</v>
      </c>
      <c r="O14" s="46">
        <f>COUNTIFS('F-CF-RC-015'!A:A,E14,'F-CF-RC-015'!Q:Q,"Abierta")</f>
        <v>13</v>
      </c>
      <c r="P14" s="47">
        <f t="shared" si="10"/>
        <v>0.76470588235294112</v>
      </c>
      <c r="Q14" s="46">
        <f>COUNTIFS('F-CF-RC-015'!A:A,E14,'F-CF-RC-015'!Q:Q,"Cerrada")</f>
        <v>4</v>
      </c>
      <c r="R14" s="47">
        <f t="shared" si="11"/>
        <v>0.23529411764705882</v>
      </c>
      <c r="S14" s="334"/>
      <c r="T14" s="48">
        <v>2024</v>
      </c>
      <c r="U14" s="49" t="s">
        <v>218</v>
      </c>
      <c r="V14" s="50" t="str">
        <f t="shared" ref="V14" si="12">IFERROR(U14/SUM(U14,W14),"-")</f>
        <v>-</v>
      </c>
      <c r="W14" s="49">
        <f>SUM(I15)</f>
        <v>0</v>
      </c>
      <c r="X14" s="50" t="str">
        <f t="shared" ref="X14" si="13">IFERROR(W14/SUM(U14,W14),"-")</f>
        <v>-</v>
      </c>
      <c r="Y14" s="49">
        <f>SUM(K19)</f>
        <v>17</v>
      </c>
      <c r="Z14" s="50">
        <f t="shared" ref="Z14" si="14">IFERROR(Y14/SUM(Y14,AA14),"-")</f>
        <v>1</v>
      </c>
      <c r="AA14" s="49">
        <f>SUM(M19)</f>
        <v>0</v>
      </c>
      <c r="AB14" s="50">
        <f t="shared" ref="AB14" si="15">IFERROR(AA14/SUM(Y14,AA14),"-")</f>
        <v>0</v>
      </c>
    </row>
    <row r="15" spans="2:34" ht="16.5" x14ac:dyDescent="0.2">
      <c r="B15" s="172" t="s">
        <v>457</v>
      </c>
      <c r="C15" s="172"/>
      <c r="D15" s="172"/>
      <c r="E15" s="291" t="str">
        <f>'F-CF-RC-015'!A95</f>
        <v>Actuación Especial de Fiscalización PQRSD 311 y 358 de 2022</v>
      </c>
      <c r="F15" s="292">
        <f>COUNTIFS('F-CF-RC-015'!$A$7:$A$1102,E15,'F-CF-RC-015'!$F$7:$F$1102,"&lt;&gt;")</f>
        <v>12</v>
      </c>
      <c r="G15" s="293">
        <v>9</v>
      </c>
      <c r="H15" s="294">
        <f t="shared" si="0"/>
        <v>1</v>
      </c>
      <c r="I15" s="293">
        <v>0</v>
      </c>
      <c r="J15" s="294">
        <f t="shared" si="1"/>
        <v>0</v>
      </c>
      <c r="K15" s="293">
        <f>COUNTIFS('F-CF-RC-015'!A:A,E15,'F-CF-RC-015'!Q:Q,"Abierta")</f>
        <v>5</v>
      </c>
      <c r="L15" s="294">
        <f t="shared" si="2"/>
        <v>0.41666666666666669</v>
      </c>
      <c r="M15" s="293">
        <f>COUNTIFS('F-CF-RC-015'!A:A,E15,'F-CF-RC-015'!Q:Q,"Cerrada")</f>
        <v>7</v>
      </c>
      <c r="N15" s="294">
        <f t="shared" si="3"/>
        <v>0.58333333333333337</v>
      </c>
      <c r="O15" s="293">
        <f>COUNTIFS('F-CF-RC-015'!A:A,E15,'F-CF-RC-015'!Q:Q,"Abierta")</f>
        <v>5</v>
      </c>
      <c r="P15" s="294">
        <f t="shared" si="10"/>
        <v>0.41666666666666669</v>
      </c>
      <c r="Q15" s="293">
        <f>COUNTIFS('F-CF-RC-015'!A:A,E15,'F-CF-RC-015'!Q:Q,"Cerrada")</f>
        <v>7</v>
      </c>
      <c r="R15" s="294">
        <f t="shared" si="11"/>
        <v>0.58333333333333337</v>
      </c>
      <c r="S15" s="334"/>
      <c r="T15" s="51" t="s">
        <v>156</v>
      </c>
      <c r="U15" s="43">
        <f>SUM(U7:U14)</f>
        <v>65</v>
      </c>
      <c r="V15" s="52">
        <f>IFERROR(U15/SUM(U15,W15),"-")</f>
        <v>0.67708333333333337</v>
      </c>
      <c r="W15" s="43">
        <f>SUM(W7:W14)</f>
        <v>31</v>
      </c>
      <c r="X15" s="52">
        <f>IFERROR(W15/SUM(U15,W15),"-")</f>
        <v>0.32291666666666669</v>
      </c>
      <c r="Y15" s="43">
        <f>SUM(Y7:Y14)</f>
        <v>57</v>
      </c>
      <c r="Z15" s="52">
        <f>IFERROR(Y15/SUM(Y15,AA15),"-")</f>
        <v>0.36538461538461536</v>
      </c>
      <c r="AA15" s="43">
        <f>SUM(AA7:AA14)</f>
        <v>99</v>
      </c>
      <c r="AB15" s="52">
        <f>IFERROR(AA15/SUM(Y15,AA15),"-")</f>
        <v>0.63461538461538458</v>
      </c>
    </row>
    <row r="16" spans="2:34" ht="16.5" x14ac:dyDescent="0.2">
      <c r="B16" s="178" t="s">
        <v>249</v>
      </c>
      <c r="C16" s="178"/>
      <c r="D16" s="178"/>
      <c r="E16" s="295" t="str">
        <f>'F-CF-RC-015'!A107</f>
        <v>Auditoría Financiera y de Gestión Vigencia 2022</v>
      </c>
      <c r="F16" s="296">
        <f>COUNTIFS('F-CF-RC-015'!$A$7:$A$1102,E16,'F-CF-RC-015'!$F$7:$F$1102,"&lt;&gt;")</f>
        <v>14</v>
      </c>
      <c r="G16" s="297">
        <v>13</v>
      </c>
      <c r="H16" s="298">
        <f t="shared" si="0"/>
        <v>1</v>
      </c>
      <c r="I16" s="297">
        <v>0</v>
      </c>
      <c r="J16" s="298">
        <f t="shared" si="1"/>
        <v>0</v>
      </c>
      <c r="K16" s="297">
        <f>COUNTIFS('F-CF-RC-015'!A:A,E16,'F-CF-RC-015'!Q:Q,"Abierta")</f>
        <v>2</v>
      </c>
      <c r="L16" s="298">
        <f t="shared" si="2"/>
        <v>0.14285714285714285</v>
      </c>
      <c r="M16" s="297">
        <f>COUNTIFS('F-CF-RC-015'!A:A,E16,'F-CF-RC-015'!Q:Q,"Cerrada")</f>
        <v>12</v>
      </c>
      <c r="N16" s="298">
        <f t="shared" si="3"/>
        <v>0.8571428571428571</v>
      </c>
      <c r="O16" s="297">
        <f>COUNTIFS('F-CF-RC-015'!A:A,E16,'F-CF-RC-015'!Q:Q,"Abierta")</f>
        <v>2</v>
      </c>
      <c r="P16" s="298">
        <f t="shared" si="10"/>
        <v>0.14285714285714285</v>
      </c>
      <c r="Q16" s="297">
        <f>COUNTIFS('F-CF-RC-015'!A:A,E16,'F-CF-RC-015'!Q:Q,"Cerrada")</f>
        <v>12</v>
      </c>
      <c r="R16" s="298">
        <f t="shared" si="11"/>
        <v>0.8571428571428571</v>
      </c>
      <c r="S16" s="334"/>
      <c r="T16" s="34"/>
      <c r="U16" s="34"/>
      <c r="V16" s="34"/>
      <c r="W16" s="34"/>
    </row>
    <row r="17" spans="2:38" ht="16.5" x14ac:dyDescent="0.2">
      <c r="B17" s="172" t="s">
        <v>361</v>
      </c>
      <c r="C17" s="172"/>
      <c r="D17" s="172"/>
      <c r="E17" s="291" t="str">
        <f>'F-CF-RC-015'!A121</f>
        <v>Auditoría Financiera y de Gestión Vigencia 2023</v>
      </c>
      <c r="F17" s="292">
        <f>COUNTIFS('F-CF-RC-015'!$A$7:$A$1102,E17,'F-CF-RC-015'!$F$7:$F$1102,"&lt;&gt;")</f>
        <v>22</v>
      </c>
      <c r="G17" s="293" t="s">
        <v>218</v>
      </c>
      <c r="H17" s="294" t="str">
        <f t="shared" si="0"/>
        <v>-</v>
      </c>
      <c r="I17" s="293" t="s">
        <v>218</v>
      </c>
      <c r="J17" s="294" t="str">
        <f t="shared" si="1"/>
        <v>-</v>
      </c>
      <c r="K17" s="293">
        <f>COUNTIFS('F-CF-RC-015'!A:A,E17,'F-CF-RC-015'!Q:Q,"Abierta")</f>
        <v>5</v>
      </c>
      <c r="L17" s="294">
        <f>IFERROR(K17/SUM(K17,M17),"-")</f>
        <v>0.22727272727272727</v>
      </c>
      <c r="M17" s="293">
        <f>COUNTIFS('F-CF-RC-015'!A:A,E17,'F-CF-RC-015'!Q:Q,"Cerrada")</f>
        <v>17</v>
      </c>
      <c r="N17" s="294">
        <f>IFERROR(M17/SUM(K17,M17),"-")</f>
        <v>0.77272727272727271</v>
      </c>
      <c r="O17" s="293">
        <f>COUNTIFS('F-CF-RC-015'!A:A,E17,'F-CF-RC-015'!Q:Q,"Abierta")</f>
        <v>5</v>
      </c>
      <c r="P17" s="294">
        <f>IFERROR(O17/SUM(O17,Q17),"-")</f>
        <v>0.22727272727272727</v>
      </c>
      <c r="Q17" s="293">
        <f>COUNTIFS('F-CF-RC-015'!A:A,E17,'F-CF-RC-015'!Q:Q,"Cerrada")</f>
        <v>17</v>
      </c>
      <c r="R17" s="294">
        <f>IFERROR(Q17/SUM(O17,Q17),"-")</f>
        <v>0.77272727272727271</v>
      </c>
      <c r="S17" s="334"/>
      <c r="T17" s="34"/>
      <c r="U17" s="34"/>
      <c r="V17" s="34"/>
      <c r="W17" s="34"/>
    </row>
    <row r="18" spans="2:38" ht="16.5" x14ac:dyDescent="0.2">
      <c r="B18" s="305" t="s">
        <v>454</v>
      </c>
      <c r="C18" s="305"/>
      <c r="D18" s="305"/>
      <c r="E18" s="295" t="str">
        <f>'F-CF-RC-015'!A143</f>
        <v>Auditoría de Cumplimiento Gestión Integral de los Activos Fijos - Vigencia 2023</v>
      </c>
      <c r="F18" s="296">
        <f>COUNTIFS('F-CF-RC-015'!$A$7:$A$1102,E18,'F-CF-RC-015'!$F$7:$F$1102,"&lt;&gt;")</f>
        <v>3</v>
      </c>
      <c r="G18" s="297" t="s">
        <v>218</v>
      </c>
      <c r="H18" s="298" t="str">
        <f t="shared" ref="H18" si="16">IFERROR(G18/SUM(G18,I18),"-")</f>
        <v>-</v>
      </c>
      <c r="I18" s="297" t="s">
        <v>218</v>
      </c>
      <c r="J18" s="298" t="str">
        <f t="shared" ref="J18" si="17">IFERROR(I18/SUM(G18,I18),"-")</f>
        <v>-</v>
      </c>
      <c r="K18" s="297">
        <f>COUNTIFS('F-CF-RC-015'!A:A,E18,'F-CF-RC-015'!Q:Q,"Abierta")</f>
        <v>3</v>
      </c>
      <c r="L18" s="298">
        <f>IFERROR(K18/SUM(K18,M18),"-")</f>
        <v>1</v>
      </c>
      <c r="M18" s="297">
        <f>COUNTIFS('F-CF-RC-015'!A:A,E18,'F-CF-RC-015'!Q:Q,"Cerrada")</f>
        <v>0</v>
      </c>
      <c r="N18" s="298">
        <f>IFERROR(M18/SUM(K18,M18),"-")</f>
        <v>0</v>
      </c>
      <c r="O18" s="297">
        <f>COUNTIFS('F-CF-RC-015'!A:A,E18,'F-CF-RC-015'!Q:Q,"Abierta")</f>
        <v>3</v>
      </c>
      <c r="P18" s="298">
        <f>IFERROR(O18/SUM(O18,Q18),"-")</f>
        <v>1</v>
      </c>
      <c r="Q18" s="297">
        <f>COUNTIFS('F-CF-RC-015'!A:A,E18,'F-CF-RC-015'!Q:Q,"Cerrada")</f>
        <v>0</v>
      </c>
      <c r="R18" s="298">
        <f>IFERROR(Q18/SUM(O18,Q18),"-")</f>
        <v>0</v>
      </c>
      <c r="S18" s="334"/>
      <c r="T18" s="34"/>
      <c r="U18" s="34"/>
      <c r="V18" s="34"/>
      <c r="W18" s="34"/>
    </row>
    <row r="19" spans="2:38" ht="16.5" x14ac:dyDescent="0.2">
      <c r="B19" s="45" t="s">
        <v>453</v>
      </c>
      <c r="C19" s="45"/>
      <c r="D19" s="45"/>
      <c r="E19" s="29" t="str">
        <f>'F-CF-RC-015'!A146</f>
        <v>Auditoría Financiera, de Gestión y Resultados Vigencia 2024</v>
      </c>
      <c r="F19" s="30">
        <f>COUNTIFS('F-CF-RC-015'!$A$7:$A$1102,E19,'F-CF-RC-015'!$F$7:$F$1102,"&lt;&gt;")</f>
        <v>17</v>
      </c>
      <c r="G19" s="46" t="s">
        <v>218</v>
      </c>
      <c r="H19" s="47" t="str">
        <f t="shared" ref="H19" si="18">IFERROR(G19/SUM(G19,I19),"-")</f>
        <v>-</v>
      </c>
      <c r="I19" s="46" t="s">
        <v>218</v>
      </c>
      <c r="J19" s="47" t="str">
        <f t="shared" ref="J19" si="19">IFERROR(I19/SUM(G19,I19),"-")</f>
        <v>-</v>
      </c>
      <c r="K19" s="46">
        <f>COUNTIFS('F-CF-RC-015'!A:A,E19,'F-CF-RC-015'!Q:Q,"Abierta")</f>
        <v>17</v>
      </c>
      <c r="L19" s="47">
        <f>IFERROR(K19/SUM(K19,M19),"-")</f>
        <v>1</v>
      </c>
      <c r="M19" s="46">
        <f>COUNTIFS('F-CF-RC-015'!A:A,E19,'F-CF-RC-015'!Q:Q,"Cerrada")</f>
        <v>0</v>
      </c>
      <c r="N19" s="47">
        <f>IFERROR(M19/SUM(K19,M19),"-")</f>
        <v>0</v>
      </c>
      <c r="O19" s="46">
        <f>COUNTIFS('F-CF-RC-015'!A:A,E19,'F-CF-RC-015'!Q:Q,"Abierta")</f>
        <v>17</v>
      </c>
      <c r="P19" s="47">
        <f>IFERROR(O19/SUM(O19,Q19),"-")</f>
        <v>1</v>
      </c>
      <c r="Q19" s="46">
        <f>COUNTIFS('F-CF-RC-015'!A:A,E19,'F-CF-RC-015'!Q:Q,"Cerrada")</f>
        <v>0</v>
      </c>
      <c r="R19" s="47">
        <f>IFERROR(Q19/SUM(O19,Q19),"-")</f>
        <v>0</v>
      </c>
      <c r="S19" s="334"/>
      <c r="T19" s="34"/>
      <c r="U19" s="34"/>
      <c r="V19" s="34"/>
      <c r="W19" s="34"/>
    </row>
    <row r="20" spans="2:38" ht="14.25" x14ac:dyDescent="0.2">
      <c r="B20" s="53" t="s">
        <v>156</v>
      </c>
      <c r="C20" s="53"/>
      <c r="D20" s="53"/>
      <c r="E20" s="53"/>
      <c r="F20" s="54">
        <f>SUM(F7:F19)</f>
        <v>156</v>
      </c>
      <c r="G20" s="41">
        <f>SUM(G7:G19)</f>
        <v>65</v>
      </c>
      <c r="H20" s="55">
        <f>IFERROR(G20/$F$20,"-")</f>
        <v>0.41666666666666669</v>
      </c>
      <c r="I20" s="41">
        <f>SUM(I7:I19)</f>
        <v>31</v>
      </c>
      <c r="J20" s="55">
        <f>IFERROR(I20/$F$20,"-")</f>
        <v>0.19871794871794871</v>
      </c>
      <c r="K20" s="41">
        <f>SUM(K7:K19)</f>
        <v>57</v>
      </c>
      <c r="L20" s="55">
        <f>IFERROR(K20/$F$20,"-")</f>
        <v>0.36538461538461536</v>
      </c>
      <c r="M20" s="41">
        <f>SUM(M7:M19)</f>
        <v>99</v>
      </c>
      <c r="N20" s="55">
        <f>IFERROR(M20/$F$20,"-")</f>
        <v>0.63461538461538458</v>
      </c>
      <c r="O20" s="41">
        <f>SUM(O7:O19)</f>
        <v>57</v>
      </c>
      <c r="P20" s="55">
        <f>IFERROR(O20/$F$20,"-")</f>
        <v>0.36538461538461536</v>
      </c>
      <c r="Q20" s="41">
        <f>SUM(Q7:Q19)</f>
        <v>99</v>
      </c>
      <c r="R20" s="55">
        <f>IFERROR(Q20/$F$20,"-")</f>
        <v>0.63461538461538458</v>
      </c>
      <c r="S20" s="335"/>
      <c r="T20" s="34"/>
      <c r="U20" s="34"/>
      <c r="V20" s="34"/>
      <c r="W20" s="34"/>
      <c r="Y20" s="36"/>
      <c r="Z20" s="36"/>
      <c r="AA20" s="36"/>
      <c r="AB20" s="36"/>
      <c r="AC20" s="36"/>
      <c r="AH20" s="36"/>
      <c r="AI20" s="36"/>
    </row>
    <row r="21" spans="2:38" x14ac:dyDescent="0.2">
      <c r="O21" s="35"/>
      <c r="P21" s="35"/>
      <c r="Q21" s="35"/>
      <c r="Y21" s="36"/>
      <c r="Z21" s="36"/>
      <c r="AA21" s="36"/>
      <c r="AB21" s="36"/>
    </row>
    <row r="22" spans="2:38" x14ac:dyDescent="0.2">
      <c r="O22" s="35"/>
      <c r="P22" s="35"/>
      <c r="Q22" s="35"/>
      <c r="Y22" s="36"/>
      <c r="Z22" s="36"/>
      <c r="AA22" s="36"/>
      <c r="AB22" s="36"/>
    </row>
    <row r="23" spans="2:38" ht="15.75" x14ac:dyDescent="0.2">
      <c r="B23" s="33" t="s">
        <v>364</v>
      </c>
      <c r="C23" s="33"/>
      <c r="D23" s="33"/>
      <c r="E23" s="33"/>
      <c r="K23" s="34"/>
      <c r="L23" s="34"/>
      <c r="M23" s="34"/>
      <c r="N23" s="34"/>
      <c r="O23" s="36">
        <f>COUNTIFS($B$126:$B$321,B28,$J$126:$J$321,"Abierto")</f>
        <v>0</v>
      </c>
      <c r="P23" s="34">
        <f>COUNTIFS($B$126:$B$321,B28,$J$126:$J$321,"Cerrado")</f>
        <v>13</v>
      </c>
      <c r="Q23" s="34"/>
      <c r="R23" s="34"/>
      <c r="S23" s="34"/>
      <c r="T23" s="34"/>
      <c r="U23" s="34"/>
      <c r="V23" s="34"/>
      <c r="W23" s="34"/>
      <c r="X23" s="34"/>
      <c r="Y23" s="34"/>
      <c r="Z23" s="34"/>
      <c r="AA23" s="34"/>
      <c r="AB23" s="34"/>
      <c r="AC23" s="34"/>
      <c r="AD23" s="34"/>
      <c r="AE23" s="34"/>
      <c r="AF23" s="34"/>
      <c r="AG23" s="34"/>
      <c r="AH23" s="34"/>
      <c r="AI23" s="34"/>
      <c r="AJ23" s="34"/>
      <c r="AK23" s="34"/>
      <c r="AL23" s="34"/>
    </row>
    <row r="24" spans="2:38" ht="5.0999999999999996" customHeight="1" x14ac:dyDescent="0.2">
      <c r="B24" s="33"/>
      <c r="C24" s="33"/>
      <c r="D24" s="33"/>
      <c r="E24" s="33"/>
      <c r="O24" s="35"/>
      <c r="P24" s="35"/>
      <c r="Q24" s="35"/>
      <c r="T24" s="35"/>
      <c r="U24" s="34"/>
      <c r="V24" s="34"/>
      <c r="W24" s="34"/>
      <c r="X24" s="34"/>
      <c r="Y24" s="36"/>
      <c r="Z24" s="36"/>
      <c r="AA24" s="36"/>
      <c r="AB24" s="36"/>
      <c r="AC24" s="36"/>
      <c r="AD24" s="36"/>
      <c r="AE24" s="36"/>
    </row>
    <row r="25" spans="2:38" ht="14.25" customHeight="1" x14ac:dyDescent="0.2">
      <c r="B25" s="569" t="s">
        <v>7</v>
      </c>
      <c r="C25" s="281"/>
      <c r="D25" s="281"/>
      <c r="E25" s="569" t="s">
        <v>459</v>
      </c>
      <c r="F25" s="560" t="s">
        <v>250</v>
      </c>
      <c r="G25" s="560" t="s">
        <v>251</v>
      </c>
      <c r="H25" s="561"/>
      <c r="I25" s="561"/>
      <c r="J25" s="38">
        <v>45366</v>
      </c>
      <c r="K25" s="560" t="s">
        <v>251</v>
      </c>
      <c r="L25" s="561"/>
      <c r="M25" s="561"/>
      <c r="N25" s="38">
        <f ca="1">TODAY()</f>
        <v>46230</v>
      </c>
      <c r="O25" s="560" t="s">
        <v>251</v>
      </c>
      <c r="P25" s="561"/>
      <c r="Q25" s="561"/>
      <c r="R25" s="38">
        <f ca="1">TODAY()</f>
        <v>46230</v>
      </c>
      <c r="S25" s="331"/>
      <c r="T25" s="576" t="s">
        <v>238</v>
      </c>
      <c r="U25" s="582" t="s">
        <v>251</v>
      </c>
      <c r="V25" s="583"/>
      <c r="W25" s="583"/>
      <c r="X25" s="38">
        <v>45366</v>
      </c>
      <c r="Y25" s="582" t="s">
        <v>251</v>
      </c>
      <c r="Z25" s="583"/>
      <c r="AA25" s="583"/>
      <c r="AB25" s="38">
        <f ca="1">TODAY()</f>
        <v>46230</v>
      </c>
    </row>
    <row r="26" spans="2:38" ht="14.25" customHeight="1" x14ac:dyDescent="0.2">
      <c r="B26" s="570"/>
      <c r="C26" s="282"/>
      <c r="D26" s="282"/>
      <c r="E26" s="570"/>
      <c r="F26" s="576"/>
      <c r="G26" s="562" t="s">
        <v>252</v>
      </c>
      <c r="H26" s="562"/>
      <c r="I26" s="562" t="s">
        <v>253</v>
      </c>
      <c r="J26" s="562"/>
      <c r="K26" s="562" t="s">
        <v>252</v>
      </c>
      <c r="L26" s="562"/>
      <c r="M26" s="562" t="s">
        <v>253</v>
      </c>
      <c r="N26" s="562"/>
      <c r="O26" s="562" t="s">
        <v>252</v>
      </c>
      <c r="P26" s="562"/>
      <c r="Q26" s="562" t="s">
        <v>253</v>
      </c>
      <c r="R26" s="562"/>
      <c r="S26" s="336"/>
      <c r="T26" s="576"/>
      <c r="U26" s="584" t="s">
        <v>239</v>
      </c>
      <c r="V26" s="584"/>
      <c r="W26" s="584" t="s">
        <v>240</v>
      </c>
      <c r="X26" s="584"/>
      <c r="Y26" s="584" t="s">
        <v>239</v>
      </c>
      <c r="Z26" s="584"/>
      <c r="AA26" s="584" t="s">
        <v>240</v>
      </c>
      <c r="AB26" s="584"/>
    </row>
    <row r="27" spans="2:38" ht="14.25" x14ac:dyDescent="0.2">
      <c r="B27" s="571"/>
      <c r="C27" s="283"/>
      <c r="D27" s="283"/>
      <c r="E27" s="571"/>
      <c r="F27" s="576"/>
      <c r="G27" s="43" t="s">
        <v>157</v>
      </c>
      <c r="H27" s="44" t="s">
        <v>158</v>
      </c>
      <c r="I27" s="41" t="s">
        <v>157</v>
      </c>
      <c r="J27" s="42" t="s">
        <v>158</v>
      </c>
      <c r="K27" s="43" t="s">
        <v>157</v>
      </c>
      <c r="L27" s="44" t="s">
        <v>158</v>
      </c>
      <c r="M27" s="41" t="s">
        <v>157</v>
      </c>
      <c r="N27" s="42" t="s">
        <v>158</v>
      </c>
      <c r="O27" s="43" t="s">
        <v>157</v>
      </c>
      <c r="P27" s="44" t="s">
        <v>158</v>
      </c>
      <c r="Q27" s="41" t="s">
        <v>157</v>
      </c>
      <c r="R27" s="42" t="s">
        <v>158</v>
      </c>
      <c r="S27" s="333"/>
      <c r="T27" s="576"/>
      <c r="U27" s="43" t="s">
        <v>157</v>
      </c>
      <c r="V27" s="44" t="s">
        <v>158</v>
      </c>
      <c r="W27" s="43" t="s">
        <v>157</v>
      </c>
      <c r="X27" s="44" t="s">
        <v>158</v>
      </c>
      <c r="Y27" s="43" t="s">
        <v>157</v>
      </c>
      <c r="Z27" s="44" t="s">
        <v>158</v>
      </c>
      <c r="AA27" s="43" t="s">
        <v>157</v>
      </c>
      <c r="AB27" s="44" t="s">
        <v>158</v>
      </c>
    </row>
    <row r="28" spans="2:38" ht="16.5" x14ac:dyDescent="0.2">
      <c r="B28" s="45" t="str">
        <f>B126</f>
        <v>AUDITORÍA REGULAR VIGENCIA 2017</v>
      </c>
      <c r="C28" s="45"/>
      <c r="D28" s="45"/>
      <c r="E28" s="45" t="s">
        <v>518</v>
      </c>
      <c r="F28" s="30">
        <f>COUNTA(C126:C138)</f>
        <v>13</v>
      </c>
      <c r="G28" s="56">
        <f>COUNTIF(H126:H138,"Abierto")</f>
        <v>1</v>
      </c>
      <c r="H28" s="50">
        <f>IF(G28="","",IFERROR(G28/SUM(G28,I28),"-"))</f>
        <v>7.6923076923076927E-2</v>
      </c>
      <c r="I28" s="56">
        <f>COUNTIF(H126:H138,"Cerrado")</f>
        <v>12</v>
      </c>
      <c r="J28" s="50">
        <f>IFERROR(I28/SUM(G28,I28),"-")</f>
        <v>0.92307692307692313</v>
      </c>
      <c r="K28" s="56">
        <f>COUNTIF(I126:I138,"Abierto")</f>
        <v>0</v>
      </c>
      <c r="L28" s="50">
        <f>IF(K28="","",IFERROR(K28/SUM(K28,M28),"-"))</f>
        <v>0</v>
      </c>
      <c r="M28" s="56">
        <f>COUNTIF(I126:I138,"Cerrado")</f>
        <v>13</v>
      </c>
      <c r="N28" s="50">
        <f>IFERROR(M28/SUM(K28,M28),"-")</f>
        <v>1</v>
      </c>
      <c r="O28" s="56">
        <f>COUNTIFS($B$126:$B$321,B28,$J$126:$J$321,"Abierto")</f>
        <v>0</v>
      </c>
      <c r="P28" s="50">
        <f>IF(O28="","",IFERROR(O28/SUM(O28,Q28),"-"))</f>
        <v>0</v>
      </c>
      <c r="Q28" s="56">
        <f>COUNTIFS($B$126:$B$321,B28,$J$126:$J$321,"Cerrado")</f>
        <v>13</v>
      </c>
      <c r="R28" s="50">
        <f>IFERROR(Q28/SUM(O28,Q28),"-")</f>
        <v>1</v>
      </c>
      <c r="S28" s="334"/>
      <c r="T28" s="48">
        <v>2017</v>
      </c>
      <c r="U28" s="49">
        <f>K28</f>
        <v>0</v>
      </c>
      <c r="V28" s="50">
        <f>IFERROR(U28/SUM(U28,W28),"-")</f>
        <v>0</v>
      </c>
      <c r="W28" s="49">
        <f>M28</f>
        <v>13</v>
      </c>
      <c r="X28" s="50">
        <f>IFERROR(W28/SUM(U28,W28),"-")</f>
        <v>1</v>
      </c>
      <c r="Y28" s="49">
        <f>G28</f>
        <v>1</v>
      </c>
      <c r="Z28" s="50">
        <f>IFERROR(Y28/SUM(Y28,AA28),"-")</f>
        <v>7.6923076923076927E-2</v>
      </c>
      <c r="AA28" s="49">
        <f>I28</f>
        <v>12</v>
      </c>
      <c r="AB28" s="50">
        <f>IFERROR(AA28/SUM(Y28,AA28),"-")</f>
        <v>0.92307692307692313</v>
      </c>
    </row>
    <row r="29" spans="2:38" ht="16.5" x14ac:dyDescent="0.2">
      <c r="B29" s="172" t="str">
        <f>B139</f>
        <v>AUDITORÍA REGULAR RESULTADOS EVALUACIÓN COMPONENTE CONTROL FINANCIERO VIGENCIA 2018</v>
      </c>
      <c r="C29" s="172"/>
      <c r="D29" s="172"/>
      <c r="E29" s="45" t="s">
        <v>519</v>
      </c>
      <c r="F29" s="338">
        <f>COUNTA(C139:C144)</f>
        <v>6</v>
      </c>
      <c r="G29" s="339">
        <f>COUNTIF(H139:H144,"Abierto")</f>
        <v>1</v>
      </c>
      <c r="H29" s="340">
        <f>IF(G29="","",IFERROR(G29/SUM(G29,I29),"-"))</f>
        <v>0.16666666666666666</v>
      </c>
      <c r="I29" s="339">
        <f>COUNTIF(H139:H144,"Cerrado")</f>
        <v>5</v>
      </c>
      <c r="J29" s="340">
        <f>IFERROR(I29/SUM(G29,I29),"-")</f>
        <v>0.83333333333333337</v>
      </c>
      <c r="K29" s="339">
        <f>COUNTIF(I139:I144,"Abierto")</f>
        <v>0</v>
      </c>
      <c r="L29" s="340">
        <f>IF(K29="","",IFERROR(K29/SUM(K29,M29),"-"))</f>
        <v>0</v>
      </c>
      <c r="M29" s="339">
        <f>COUNTIF(I139:I144,"Cerrado")</f>
        <v>6</v>
      </c>
      <c r="N29" s="340">
        <f>IFERROR(M29/SUM(K29,M29),"-")</f>
        <v>1</v>
      </c>
      <c r="O29" s="56">
        <f t="shared" ref="O29:O41" si="20">COUNTIFS($B$126:$B$321,B29,$J$126:$J$321,"Abierto")</f>
        <v>0</v>
      </c>
      <c r="P29" s="340">
        <f>IF(O29="","",IFERROR(O29/SUM(O29,Q29),"-"))</f>
        <v>0</v>
      </c>
      <c r="Q29" s="56">
        <f t="shared" ref="Q29:Q41" si="21">COUNTIFS($B$126:$B$321,B29,$J$126:$J$321,"Cerrado")</f>
        <v>6</v>
      </c>
      <c r="R29" s="340">
        <f>IFERROR(Q29/SUM(O29,Q29),"-")</f>
        <v>1</v>
      </c>
      <c r="S29" s="334"/>
      <c r="T29" s="48">
        <v>2018</v>
      </c>
      <c r="U29" s="49">
        <f>K29</f>
        <v>0</v>
      </c>
      <c r="V29" s="50">
        <f>IFERROR(U29/SUM(U29,W29),"-")</f>
        <v>0</v>
      </c>
      <c r="W29" s="49">
        <f>M29</f>
        <v>6</v>
      </c>
      <c r="X29" s="50">
        <f>IFERROR(W29/SUM(U29,W29),"-")</f>
        <v>1</v>
      </c>
      <c r="Y29" s="49">
        <f>G29</f>
        <v>1</v>
      </c>
      <c r="Z29" s="50">
        <f>IFERROR(Y29/SUM(Y29,AA29),"-")</f>
        <v>0.16666666666666666</v>
      </c>
      <c r="AA29" s="49">
        <f>I29</f>
        <v>5</v>
      </c>
      <c r="AB29" s="50">
        <f>IFERROR(AA29/SUM(Y29,AA29),"-")</f>
        <v>0.83333333333333337</v>
      </c>
    </row>
    <row r="30" spans="2:38" ht="16.5" x14ac:dyDescent="0.2">
      <c r="B30" s="178" t="str">
        <f>B145</f>
        <v>AUDITORÍA REGULAR VIGENCIA 2018</v>
      </c>
      <c r="C30" s="178"/>
      <c r="D30" s="178"/>
      <c r="E30" s="45" t="s">
        <v>520</v>
      </c>
      <c r="F30" s="341">
        <f>COUNTA(C145:C156)</f>
        <v>12</v>
      </c>
      <c r="G30" s="342">
        <f>COUNTIF(H145:H156,"Abierto")</f>
        <v>0</v>
      </c>
      <c r="H30" s="343">
        <f t="shared" ref="H30" si="22">IF(G30="","",IFERROR(G30/SUM(G30,I30),"-"))</f>
        <v>0</v>
      </c>
      <c r="I30" s="342">
        <f>COUNTIF(H145:H156,"Cerrado")</f>
        <v>12</v>
      </c>
      <c r="J30" s="343">
        <f t="shared" ref="J30" si="23">IFERROR(I30/SUM(G30,I30),"-")</f>
        <v>1</v>
      </c>
      <c r="K30" s="342">
        <f>COUNTIF(I145:I156,"Abierto")</f>
        <v>0</v>
      </c>
      <c r="L30" s="343">
        <f t="shared" ref="L30" si="24">IF(K30="","",IFERROR(K30/SUM(K30,M30),"-"))</f>
        <v>0</v>
      </c>
      <c r="M30" s="342">
        <f>COUNTIF(I145:I156,"Cerrado")</f>
        <v>12</v>
      </c>
      <c r="N30" s="343">
        <f t="shared" ref="N30" si="25">IFERROR(M30/SUM(K30,M30),"-")</f>
        <v>1</v>
      </c>
      <c r="O30" s="56">
        <f t="shared" si="20"/>
        <v>0</v>
      </c>
      <c r="P30" s="343">
        <f t="shared" ref="P30" si="26">IF(O30="","",IFERROR(O30/SUM(O30,Q30),"-"))</f>
        <v>0</v>
      </c>
      <c r="Q30" s="56">
        <f t="shared" si="21"/>
        <v>12</v>
      </c>
      <c r="R30" s="343">
        <f t="shared" ref="R30" si="27">IFERROR(Q30/SUM(O30,Q30),"-")</f>
        <v>1</v>
      </c>
      <c r="S30" s="334"/>
      <c r="T30" s="48">
        <v>2018</v>
      </c>
      <c r="U30" s="49">
        <f>K30</f>
        <v>0</v>
      </c>
      <c r="V30" s="50">
        <f t="shared" ref="V30" si="28">IFERROR(U30/SUM(U30,W30),"-")</f>
        <v>0</v>
      </c>
      <c r="W30" s="49">
        <f>M30</f>
        <v>12</v>
      </c>
      <c r="X30" s="50">
        <f t="shared" ref="X30" si="29">IFERROR(W30/SUM(U30,W30),"-")</f>
        <v>1</v>
      </c>
      <c r="Y30" s="49">
        <f>G30</f>
        <v>0</v>
      </c>
      <c r="Z30" s="50">
        <f t="shared" ref="Z30" si="30">IFERROR(Y30/SUM(Y30,AA30),"-")</f>
        <v>0</v>
      </c>
      <c r="AA30" s="49">
        <f>I30</f>
        <v>12</v>
      </c>
      <c r="AB30" s="50">
        <f t="shared" ref="AB30" si="31">IFERROR(AA30/SUM(Y30,AA30),"-")</f>
        <v>1</v>
      </c>
    </row>
    <row r="31" spans="2:38" ht="16.5" x14ac:dyDescent="0.2">
      <c r="B31" s="172" t="str">
        <f>B157</f>
        <v>AUDITORÍA REGULAR RESULTADOS EVALUACIÓN COMPONENTE FINANCIERO VIGENCIA 2019</v>
      </c>
      <c r="C31" s="172"/>
      <c r="D31" s="172"/>
      <c r="E31" s="45" t="s">
        <v>521</v>
      </c>
      <c r="F31" s="292">
        <f>COUNTA(C157:C160)</f>
        <v>4</v>
      </c>
      <c r="G31" s="339">
        <f>COUNTIF(H157:H160,"Abierto")</f>
        <v>1</v>
      </c>
      <c r="H31" s="340">
        <f t="shared" ref="H31:H39" si="32">IF(G31="","",IFERROR(G31/SUM(G31,I31),"-"))</f>
        <v>0.25</v>
      </c>
      <c r="I31" s="339">
        <f>COUNTIF(H157:H160,"Cerrado")</f>
        <v>3</v>
      </c>
      <c r="J31" s="340">
        <f t="shared" ref="J31:J45" si="33">IFERROR(I31/SUM(G31,I31),"-")</f>
        <v>0.75</v>
      </c>
      <c r="K31" s="339">
        <f>COUNTIF(I157:I160,"Abierto")</f>
        <v>0</v>
      </c>
      <c r="L31" s="340">
        <f t="shared" ref="L31:L38" si="34">IF(K31="","",IFERROR(K31/SUM(K31,M31),"-"))</f>
        <v>0</v>
      </c>
      <c r="M31" s="339">
        <f>COUNTIF(I157:I160,"Cerrado")</f>
        <v>4</v>
      </c>
      <c r="N31" s="340">
        <f t="shared" ref="N31:N38" si="35">IFERROR(M31/SUM(K31,M31),"-")</f>
        <v>1</v>
      </c>
      <c r="O31" s="56">
        <f t="shared" si="20"/>
        <v>0</v>
      </c>
      <c r="P31" s="340">
        <f t="shared" ref="P31:P32" si="36">IF(O31="","",IFERROR(O31/SUM(O31,Q31),"-"))</f>
        <v>0</v>
      </c>
      <c r="Q31" s="56">
        <f t="shared" si="21"/>
        <v>4</v>
      </c>
      <c r="R31" s="340">
        <f t="shared" ref="R31:R32" si="37">IFERROR(Q31/SUM(O31,Q31),"-")</f>
        <v>1</v>
      </c>
      <c r="S31" s="334"/>
      <c r="T31" s="48">
        <v>2019</v>
      </c>
      <c r="U31" s="49">
        <f>SUM(K31,K32)</f>
        <v>0</v>
      </c>
      <c r="V31" s="50">
        <f t="shared" ref="V31:V32" si="38">IFERROR(U31/SUM(U31,W31),"-")</f>
        <v>0</v>
      </c>
      <c r="W31" s="49">
        <f>SUM(M31,M32)</f>
        <v>37</v>
      </c>
      <c r="X31" s="50">
        <f t="shared" ref="X31:X32" si="39">IFERROR(W31/SUM(U31,W31),"-")</f>
        <v>1</v>
      </c>
      <c r="Y31" s="49">
        <f>SUM(G31,G32)</f>
        <v>20</v>
      </c>
      <c r="Z31" s="50">
        <f t="shared" ref="Z31:Z32" si="40">IFERROR(Y31/SUM(Y31,AA31),"-")</f>
        <v>0.54054054054054057</v>
      </c>
      <c r="AA31" s="49">
        <f>SUM(I31,I32)</f>
        <v>17</v>
      </c>
      <c r="AB31" s="50">
        <f t="shared" ref="AB31:AB32" si="41">IFERROR(AA31/SUM(Y31,AA31),"-")</f>
        <v>0.45945945945945948</v>
      </c>
    </row>
    <row r="32" spans="2:38" ht="16.5" x14ac:dyDescent="0.2">
      <c r="B32" s="178" t="str">
        <f>B161</f>
        <v>AUDITORÍA REGULAR VIGENCIA 2019</v>
      </c>
      <c r="C32" s="178"/>
      <c r="D32" s="178"/>
      <c r="E32" s="45" t="s">
        <v>522</v>
      </c>
      <c r="F32" s="296">
        <f>COUNTA(C161:C193)</f>
        <v>33</v>
      </c>
      <c r="G32" s="342">
        <f>COUNTIF(H161:H193,"Abierto")</f>
        <v>19</v>
      </c>
      <c r="H32" s="343">
        <f t="shared" si="32"/>
        <v>0.5757575757575758</v>
      </c>
      <c r="I32" s="342">
        <f>COUNTIF(H161:H193,"Cerrado")</f>
        <v>14</v>
      </c>
      <c r="J32" s="343">
        <f t="shared" si="33"/>
        <v>0.42424242424242425</v>
      </c>
      <c r="K32" s="342">
        <f>COUNTIF(I161:I193,"Abierto")</f>
        <v>0</v>
      </c>
      <c r="L32" s="343">
        <f t="shared" si="34"/>
        <v>0</v>
      </c>
      <c r="M32" s="342">
        <f>COUNTIF(I161:I193,"Cerrado")</f>
        <v>33</v>
      </c>
      <c r="N32" s="343">
        <f t="shared" si="35"/>
        <v>1</v>
      </c>
      <c r="O32" s="56">
        <f t="shared" si="20"/>
        <v>0</v>
      </c>
      <c r="P32" s="343">
        <f t="shared" si="36"/>
        <v>0</v>
      </c>
      <c r="Q32" s="56">
        <f t="shared" si="21"/>
        <v>33</v>
      </c>
      <c r="R32" s="343">
        <f t="shared" si="37"/>
        <v>1</v>
      </c>
      <c r="S32" s="334"/>
      <c r="T32" s="48">
        <v>2020</v>
      </c>
      <c r="U32" s="49">
        <f>SUM(K34,K35,K33)</f>
        <v>5</v>
      </c>
      <c r="V32" s="50">
        <f t="shared" si="38"/>
        <v>0.21739130434782608</v>
      </c>
      <c r="W32" s="49">
        <f>SUM(M34,M35,M33)</f>
        <v>18</v>
      </c>
      <c r="X32" s="50">
        <f t="shared" si="39"/>
        <v>0.78260869565217395</v>
      </c>
      <c r="Y32" s="49">
        <f>SUM(G34,G35,G33)</f>
        <v>11</v>
      </c>
      <c r="Z32" s="50">
        <f t="shared" si="40"/>
        <v>0.47826086956521741</v>
      </c>
      <c r="AA32" s="49">
        <f>SUM(I34,I35,I33)</f>
        <v>12</v>
      </c>
      <c r="AB32" s="50">
        <f t="shared" si="41"/>
        <v>0.52173913043478259</v>
      </c>
    </row>
    <row r="33" spans="2:28" ht="16.5" x14ac:dyDescent="0.2">
      <c r="B33" s="172" t="str">
        <f>B194</f>
        <v>AUDITORÍA FINANCIERA Y DE GESTIÓN EVALUACIÓN ESTADOS FINANCIEROS Y PRESUPUESTO VIGENCIA 2020</v>
      </c>
      <c r="C33" s="172"/>
      <c r="D33" s="172"/>
      <c r="E33" s="45" t="s">
        <v>523</v>
      </c>
      <c r="F33" s="292">
        <f>COUNTA(C194:C195)</f>
        <v>2</v>
      </c>
      <c r="G33" s="339">
        <f>COUNTIF(H194:H195,"Abierto")</f>
        <v>1</v>
      </c>
      <c r="H33" s="340">
        <f>IF(G33="","",IFERROR(G33/SUM(G33,I33),"-"))</f>
        <v>0.5</v>
      </c>
      <c r="I33" s="339">
        <f>COUNTIF(H194:H195,"Cerrado")</f>
        <v>1</v>
      </c>
      <c r="J33" s="340">
        <f>IFERROR(I33/SUM(G33,I33),"-")</f>
        <v>0.5</v>
      </c>
      <c r="K33" s="339">
        <f>COUNTIF(I194:I195,"Abierto")</f>
        <v>1</v>
      </c>
      <c r="L33" s="340">
        <f>IF(K33="","",IFERROR(K33/SUM(K33,M33),"-"))</f>
        <v>0.5</v>
      </c>
      <c r="M33" s="339">
        <f>COUNTIF(I194:I195,"Cerrado")</f>
        <v>1</v>
      </c>
      <c r="N33" s="340">
        <f>IFERROR(M33/SUM(K33,M33),"-")</f>
        <v>0.5</v>
      </c>
      <c r="O33" s="56">
        <f t="shared" si="20"/>
        <v>1</v>
      </c>
      <c r="P33" s="340">
        <f>IF(O33="","",IFERROR(O33/SUM(O33,Q33),"-"))</f>
        <v>0.5</v>
      </c>
      <c r="Q33" s="56">
        <f t="shared" si="21"/>
        <v>1</v>
      </c>
      <c r="R33" s="340">
        <f>IFERROR(Q33/SUM(O33,Q33),"-")</f>
        <v>0.5</v>
      </c>
      <c r="S33" s="334"/>
      <c r="T33" s="48">
        <v>2023</v>
      </c>
      <c r="U33" s="49" t="s">
        <v>218</v>
      </c>
      <c r="V33" s="50" t="str">
        <f>IFERROR(U33/SUM(U33,W33),"-")</f>
        <v>-</v>
      </c>
      <c r="W33" s="49" t="s">
        <v>218</v>
      </c>
      <c r="X33" s="50" t="str">
        <f>IFERROR(W33/SUM(U33,W33),"-")</f>
        <v>-</v>
      </c>
      <c r="Y33" s="49" t="str">
        <f>G39</f>
        <v>-</v>
      </c>
      <c r="Z33" s="50" t="str">
        <f>IFERROR(Y33/SUM(Y33,AA33),"-")</f>
        <v>-</v>
      </c>
      <c r="AA33" s="49" t="str">
        <f>I39</f>
        <v>-</v>
      </c>
      <c r="AB33" s="50" t="str">
        <f>IFERROR(AA33/SUM(Y33,AA33),"-")</f>
        <v>-</v>
      </c>
    </row>
    <row r="34" spans="2:28" ht="16.5" x14ac:dyDescent="0.2">
      <c r="B34" s="175" t="str">
        <f>B196</f>
        <v>AUDITORIA DE CUMPLIMIENTO PLAN DE GESTIÓN INTEGRAL DE RESIDUOS SÓLIDOS HOSPITALARIOS VIGENCIA 2020</v>
      </c>
      <c r="C34" s="175"/>
      <c r="D34" s="175"/>
      <c r="E34" s="45" t="s">
        <v>524</v>
      </c>
      <c r="F34" s="344">
        <f>COUNTA(C196:C198)</f>
        <v>3</v>
      </c>
      <c r="G34" s="345">
        <f>COUNTIF(H196:H198,"Abierto")</f>
        <v>1</v>
      </c>
      <c r="H34" s="346">
        <f>IF(G34="","",IFERROR(G34/SUM(G34,I34),"-"))</f>
        <v>0.33333333333333331</v>
      </c>
      <c r="I34" s="345">
        <f>COUNTIF(H196:H198,"Cerrado")</f>
        <v>2</v>
      </c>
      <c r="J34" s="346">
        <f>IFERROR(I34/SUM(G34,I34),"-")</f>
        <v>0.66666666666666663</v>
      </c>
      <c r="K34" s="345">
        <f>COUNTIF(I196:I198,"Abierto")</f>
        <v>0</v>
      </c>
      <c r="L34" s="346">
        <f>IF(K34="","",IFERROR(K34/SUM(K34,M34),"-"))</f>
        <v>0</v>
      </c>
      <c r="M34" s="345">
        <f>COUNTIF(I196:I198,"Cerrado")</f>
        <v>3</v>
      </c>
      <c r="N34" s="346">
        <f>IFERROR(M34/SUM(K34,M34),"-")</f>
        <v>1</v>
      </c>
      <c r="O34" s="56">
        <f t="shared" si="20"/>
        <v>0</v>
      </c>
      <c r="P34" s="346">
        <f>IF(O34="","",IFERROR(O34/SUM(O34,Q34),"-"))</f>
        <v>0</v>
      </c>
      <c r="Q34" s="56">
        <f t="shared" si="21"/>
        <v>3</v>
      </c>
      <c r="R34" s="346">
        <f>IFERROR(Q34/SUM(O34,Q34),"-")</f>
        <v>1</v>
      </c>
      <c r="S34" s="334"/>
      <c r="T34" s="48">
        <v>2021</v>
      </c>
      <c r="U34" s="49">
        <f>K36</f>
        <v>6</v>
      </c>
      <c r="V34" s="50">
        <f>IFERROR(U34/SUM(U34,W34),"-")</f>
        <v>0.6</v>
      </c>
      <c r="W34" s="49">
        <f>M36</f>
        <v>4</v>
      </c>
      <c r="X34" s="50">
        <f>IFERROR(W34/SUM(U34,W34),"-")</f>
        <v>0.4</v>
      </c>
      <c r="Y34" s="49">
        <f>G36</f>
        <v>10</v>
      </c>
      <c r="Z34" s="50">
        <f>IFERROR(Y34/SUM(Y34,AA34),"-")</f>
        <v>1</v>
      </c>
      <c r="AA34" s="49">
        <f>I36</f>
        <v>0</v>
      </c>
      <c r="AB34" s="50">
        <f>IFERROR(AA34/SUM(Y34,AA34),"-")</f>
        <v>0</v>
      </c>
    </row>
    <row r="35" spans="2:28" ht="16.5" x14ac:dyDescent="0.2">
      <c r="B35" s="178" t="str">
        <f>B199</f>
        <v>AUDITORÍA FINANCIERA Y DE GESTIÓN VIGENCIA 2020</v>
      </c>
      <c r="C35" s="178"/>
      <c r="D35" s="178"/>
      <c r="E35" s="45" t="s">
        <v>368</v>
      </c>
      <c r="F35" s="296">
        <f>COUNTA(C199:C216)</f>
        <v>18</v>
      </c>
      <c r="G35" s="342">
        <f>COUNTIF(H199:H216,"Abierto")</f>
        <v>9</v>
      </c>
      <c r="H35" s="343">
        <f>IF(G35="","",IFERROR(G35/SUM(G35,I35),"-"))</f>
        <v>0.5</v>
      </c>
      <c r="I35" s="342">
        <f>COUNTIF(H199:H216,"Cerrado")</f>
        <v>9</v>
      </c>
      <c r="J35" s="343">
        <f>IFERROR(I35/SUM(G35,I35),"-")</f>
        <v>0.5</v>
      </c>
      <c r="K35" s="342">
        <f>COUNTIF(I199:I216,"Abierto")</f>
        <v>4</v>
      </c>
      <c r="L35" s="343">
        <f>IF(K35="","",IFERROR(K35/SUM(K35,M35),"-"))</f>
        <v>0.22222222222222221</v>
      </c>
      <c r="M35" s="342">
        <f>COUNTIF(I199:I216,"Cerrado")</f>
        <v>14</v>
      </c>
      <c r="N35" s="343">
        <f>IFERROR(M35/SUM(K35,M35),"-")</f>
        <v>0.77777777777777779</v>
      </c>
      <c r="O35" s="56">
        <f t="shared" si="20"/>
        <v>4</v>
      </c>
      <c r="P35" s="343">
        <f>IF(O35="","",IFERROR(O35/SUM(O35,Q35),"-"))</f>
        <v>0.22222222222222221</v>
      </c>
      <c r="Q35" s="56">
        <f t="shared" si="21"/>
        <v>14</v>
      </c>
      <c r="R35" s="343">
        <f>IFERROR(Q35/SUM(O35,Q35),"-")</f>
        <v>0.77777777777777779</v>
      </c>
      <c r="S35" s="334"/>
      <c r="T35" s="48">
        <v>2022</v>
      </c>
      <c r="U35" s="49">
        <f>SUM(K37,K38)</f>
        <v>3</v>
      </c>
      <c r="V35" s="50">
        <f>IFERROR(U35/SUM(U35,W35),"-")</f>
        <v>0.1875</v>
      </c>
      <c r="W35" s="49">
        <f>SUM(M37,M38)</f>
        <v>13</v>
      </c>
      <c r="X35" s="50">
        <f>IFERROR(W35/SUM(U35,W35),"-")</f>
        <v>0.8125</v>
      </c>
      <c r="Y35" s="49">
        <f>SUM(G37,G38)</f>
        <v>16</v>
      </c>
      <c r="Z35" s="50">
        <f>IFERROR(Y35/SUM(Y35,AA35),"-")</f>
        <v>1</v>
      </c>
      <c r="AA35" s="49">
        <f>SUM(I37,I38)</f>
        <v>0</v>
      </c>
      <c r="AB35" s="50">
        <f>IFERROR(AA35/SUM(Y35,AA35),"-")</f>
        <v>0</v>
      </c>
    </row>
    <row r="36" spans="2:28" ht="16.5" x14ac:dyDescent="0.2">
      <c r="B36" s="45" t="str">
        <f>B217</f>
        <v>AUDITORÍA FINANCIERA Y DE GESTIÓN VIGENCIA 2021</v>
      </c>
      <c r="C36" s="45"/>
      <c r="D36" s="45"/>
      <c r="E36" s="45" t="s">
        <v>525</v>
      </c>
      <c r="F36" s="30">
        <f>COUNTA(C217:C226)</f>
        <v>10</v>
      </c>
      <c r="G36" s="56">
        <f>COUNTIF(H217:H226,"Abierto")</f>
        <v>10</v>
      </c>
      <c r="H36" s="50">
        <f t="shared" si="32"/>
        <v>1</v>
      </c>
      <c r="I36" s="56">
        <f>COUNTIF(H217:H226,"Cerrado")</f>
        <v>0</v>
      </c>
      <c r="J36" s="50">
        <f t="shared" si="33"/>
        <v>0</v>
      </c>
      <c r="K36" s="56">
        <f>COUNTIF(I217:I226,"Abierto")</f>
        <v>6</v>
      </c>
      <c r="L36" s="50">
        <f t="shared" si="34"/>
        <v>0.6</v>
      </c>
      <c r="M36" s="56">
        <f>COUNTIF(I217:I226,"Cerrado")</f>
        <v>4</v>
      </c>
      <c r="N36" s="50">
        <f t="shared" si="35"/>
        <v>0.4</v>
      </c>
      <c r="O36" s="56">
        <f t="shared" si="20"/>
        <v>6</v>
      </c>
      <c r="P36" s="50">
        <f t="shared" ref="P36:P38" si="42">IF(O36="","",IFERROR(O36/SUM(O36,Q36),"-"))</f>
        <v>0.6</v>
      </c>
      <c r="Q36" s="56">
        <f t="shared" si="21"/>
        <v>4</v>
      </c>
      <c r="R36" s="50">
        <f t="shared" ref="R36:R38" si="43">IFERROR(Q36/SUM(O36,Q36),"-")</f>
        <v>0.4</v>
      </c>
      <c r="S36" s="334"/>
      <c r="T36" s="51" t="s">
        <v>156</v>
      </c>
      <c r="U36" s="43">
        <f>SUM(U28:U35)</f>
        <v>14</v>
      </c>
      <c r="V36" s="52">
        <f>IFERROR(U36/SUM(U36,W36),"-")</f>
        <v>0.11965811965811966</v>
      </c>
      <c r="W36" s="43">
        <f>SUM(W28:W35)</f>
        <v>103</v>
      </c>
      <c r="X36" s="52">
        <f>IFERROR(W36/SUM(U36,W36),"-")</f>
        <v>0.88034188034188032</v>
      </c>
      <c r="Y36" s="43">
        <f>SUM(Y28:Y35)</f>
        <v>59</v>
      </c>
      <c r="Z36" s="52">
        <f>IFERROR(Y36/SUM(Y36,AA36),"-")</f>
        <v>0.50427350427350426</v>
      </c>
      <c r="AA36" s="43">
        <f>SUM(AA28:AA35)</f>
        <v>58</v>
      </c>
      <c r="AB36" s="52">
        <f>IFERROR(AA36/SUM(Y36,AA36),"-")</f>
        <v>0.49572649572649574</v>
      </c>
    </row>
    <row r="37" spans="2:28" ht="16.5" x14ac:dyDescent="0.2">
      <c r="B37" s="45" t="str">
        <f>B227</f>
        <v>ACTUACIÓN ESPECIAL DE FISCALIZACIÓN PQRSD 311 Y 358 DE 2022 VIGENCIA 2021-2022</v>
      </c>
      <c r="C37" s="45"/>
      <c r="D37" s="45"/>
      <c r="E37" s="45" t="s">
        <v>526</v>
      </c>
      <c r="F37" s="30">
        <f>COUNTA(C227:C235)</f>
        <v>9</v>
      </c>
      <c r="G37" s="56">
        <f>COUNTIF(H227:H235,"Abierto")</f>
        <v>9</v>
      </c>
      <c r="H37" s="50">
        <f t="shared" si="32"/>
        <v>1</v>
      </c>
      <c r="I37" s="56">
        <f>COUNTIF(H227:H235,"Cerrado")</f>
        <v>0</v>
      </c>
      <c r="J37" s="50">
        <f t="shared" si="33"/>
        <v>0</v>
      </c>
      <c r="K37" s="56">
        <f>COUNTIF(I227:I235,"Abierto")</f>
        <v>2</v>
      </c>
      <c r="L37" s="50">
        <f t="shared" si="34"/>
        <v>0.22222222222222221</v>
      </c>
      <c r="M37" s="56">
        <f>COUNTIF(I227:I235,"Cerrado")</f>
        <v>7</v>
      </c>
      <c r="N37" s="50">
        <f t="shared" si="35"/>
        <v>0.77777777777777779</v>
      </c>
      <c r="O37" s="56">
        <f t="shared" si="20"/>
        <v>2</v>
      </c>
      <c r="P37" s="50">
        <f t="shared" si="42"/>
        <v>0.22222222222222221</v>
      </c>
      <c r="Q37" s="56">
        <f t="shared" si="21"/>
        <v>7</v>
      </c>
      <c r="R37" s="50">
        <f t="shared" si="43"/>
        <v>0.77777777777777779</v>
      </c>
      <c r="S37" s="35"/>
      <c r="T37" s="35"/>
      <c r="U37" s="35"/>
      <c r="V37" s="35"/>
      <c r="W37" s="35"/>
      <c r="X37" s="35"/>
    </row>
    <row r="38" spans="2:28" ht="16.5" x14ac:dyDescent="0.2">
      <c r="B38" s="45" t="str">
        <f>B236</f>
        <v>AUDITORÍA FINANCIERA Y DE GESTIÓN VIGENCIA 2022</v>
      </c>
      <c r="C38" s="45"/>
      <c r="D38" s="45"/>
      <c r="E38" s="45" t="s">
        <v>126</v>
      </c>
      <c r="F38" s="30">
        <f>COUNTA(C236:C242)</f>
        <v>7</v>
      </c>
      <c r="G38" s="56">
        <f>COUNTIF(H236:H242,"Abierto")</f>
        <v>7</v>
      </c>
      <c r="H38" s="50">
        <f t="shared" si="32"/>
        <v>1</v>
      </c>
      <c r="I38" s="56">
        <f>COUNTIF(H236:H242,"Cerrado")</f>
        <v>0</v>
      </c>
      <c r="J38" s="50">
        <f t="shared" si="33"/>
        <v>0</v>
      </c>
      <c r="K38" s="56">
        <f>COUNTIF(I236:I242,"Abierto")</f>
        <v>1</v>
      </c>
      <c r="L38" s="50">
        <f t="shared" si="34"/>
        <v>0.14285714285714285</v>
      </c>
      <c r="M38" s="56">
        <f>COUNTIF(I236:I242,"Cerrado")</f>
        <v>6</v>
      </c>
      <c r="N38" s="50">
        <f t="shared" si="35"/>
        <v>0.8571428571428571</v>
      </c>
      <c r="O38" s="56">
        <f t="shared" si="20"/>
        <v>1</v>
      </c>
      <c r="P38" s="50">
        <f t="shared" si="42"/>
        <v>0.14285714285714285</v>
      </c>
      <c r="Q38" s="56">
        <f t="shared" si="21"/>
        <v>6</v>
      </c>
      <c r="R38" s="50">
        <f t="shared" si="43"/>
        <v>0.8571428571428571</v>
      </c>
      <c r="S38" s="35"/>
      <c r="T38" s="35"/>
      <c r="U38" s="35"/>
      <c r="V38" s="35"/>
      <c r="W38" s="35"/>
      <c r="X38" s="35"/>
    </row>
    <row r="39" spans="2:28" ht="16.5" x14ac:dyDescent="0.2">
      <c r="B39" s="172" t="str">
        <f>B243</f>
        <v>AUDITORÍA FINANCIERA Y DE GESTIÓN VIGENCIA 2023</v>
      </c>
      <c r="C39" s="172"/>
      <c r="D39" s="172"/>
      <c r="E39" s="45" t="s">
        <v>357</v>
      </c>
      <c r="F39" s="292">
        <f>COUNTA(C243:C252)</f>
        <v>10</v>
      </c>
      <c r="G39" s="339" t="s">
        <v>218</v>
      </c>
      <c r="H39" s="340" t="str">
        <f t="shared" si="32"/>
        <v>-</v>
      </c>
      <c r="I39" s="339" t="s">
        <v>218</v>
      </c>
      <c r="J39" s="340" t="str">
        <f t="shared" si="33"/>
        <v>-</v>
      </c>
      <c r="K39" s="339">
        <f>COUNTIF(I243:I252,"Abierto")</f>
        <v>1</v>
      </c>
      <c r="L39" s="340">
        <f t="shared" ref="L39:L45" si="44">IF(K39="","",IFERROR(K39/SUM(K39,M39),"-"))</f>
        <v>0.1</v>
      </c>
      <c r="M39" s="339">
        <f>COUNTIF(I243:I252,"Cerrado")</f>
        <v>9</v>
      </c>
      <c r="N39" s="340">
        <f t="shared" ref="N39:N45" si="45">IFERROR(M39/SUM(K39,M39),"-")</f>
        <v>0.9</v>
      </c>
      <c r="O39" s="56">
        <f t="shared" si="20"/>
        <v>1</v>
      </c>
      <c r="P39" s="340">
        <f t="shared" ref="P39:P44" si="46">IF(O39="","",IFERROR(O39/SUM(O39,Q39),"-"))</f>
        <v>0.1</v>
      </c>
      <c r="Q39" s="56">
        <f t="shared" si="21"/>
        <v>9</v>
      </c>
      <c r="R39" s="340">
        <f t="shared" ref="R39:R44" si="47">IFERROR(Q39/SUM(O39,Q39),"-")</f>
        <v>0.9</v>
      </c>
      <c r="S39" s="35"/>
      <c r="T39" s="35"/>
      <c r="U39" s="35"/>
      <c r="V39" s="35"/>
      <c r="W39" s="35"/>
      <c r="X39" s="35"/>
    </row>
    <row r="40" spans="2:28" ht="16.5" x14ac:dyDescent="0.2">
      <c r="B40" s="178" t="str">
        <f>B253</f>
        <v>AUDITORÍA DE CUMPLIMIENTO GESTION INTEGRAL DE LOS ACTIVOS FIJOS VIGENCIA 2023</v>
      </c>
      <c r="C40" s="178"/>
      <c r="D40" s="178"/>
      <c r="E40" s="45" t="s">
        <v>527</v>
      </c>
      <c r="F40" s="296">
        <f>COUNTA(C253)</f>
        <v>1</v>
      </c>
      <c r="G40" s="342" t="s">
        <v>218</v>
      </c>
      <c r="H40" s="343" t="str">
        <f t="shared" ref="H40" si="48">IF(G40="","",IFERROR(G40/SUM(G40,I40),"-"))</f>
        <v>-</v>
      </c>
      <c r="I40" s="342" t="s">
        <v>218</v>
      </c>
      <c r="J40" s="343" t="str">
        <f t="shared" ref="J40" si="49">IFERROR(I40/SUM(G40,I40),"-")</f>
        <v>-</v>
      </c>
      <c r="K40" s="342">
        <f>COUNTIF(I244:I254,"Abierto")</f>
        <v>3</v>
      </c>
      <c r="L40" s="343">
        <f t="shared" si="44"/>
        <v>0.27272727272727271</v>
      </c>
      <c r="M40" s="342">
        <f>COUNTIF(I244:I254,"Cerrado")</f>
        <v>8</v>
      </c>
      <c r="N40" s="343">
        <f t="shared" si="45"/>
        <v>0.72727272727272729</v>
      </c>
      <c r="O40" s="56">
        <f t="shared" si="20"/>
        <v>1</v>
      </c>
      <c r="P40" s="343">
        <f t="shared" si="46"/>
        <v>1</v>
      </c>
      <c r="Q40" s="56">
        <f t="shared" si="21"/>
        <v>0</v>
      </c>
      <c r="R40" s="343">
        <f t="shared" si="47"/>
        <v>0</v>
      </c>
      <c r="S40" s="35"/>
      <c r="T40" s="35"/>
      <c r="U40" s="35"/>
      <c r="V40" s="35"/>
      <c r="W40" s="35"/>
      <c r="X40" s="35"/>
    </row>
    <row r="41" spans="2:28" ht="16.5" x14ac:dyDescent="0.2">
      <c r="B41" s="45" t="str">
        <f>B254</f>
        <v>AUDITORÍA FINANCIERA, DE GESTIÓN Y RESULTADOS VIGENCIA 2024</v>
      </c>
      <c r="C41" s="45"/>
      <c r="D41" s="45"/>
      <c r="E41" s="45" t="s">
        <v>448</v>
      </c>
      <c r="F41" s="30">
        <f>COUNTA(C254:C258)</f>
        <v>5</v>
      </c>
      <c r="G41" s="56" t="s">
        <v>218</v>
      </c>
      <c r="H41" s="50" t="str">
        <f t="shared" ref="H41" si="50">IF(G41="","",IFERROR(G41/SUM(G41,I41),"-"))</f>
        <v>-</v>
      </c>
      <c r="I41" s="56" t="s">
        <v>218</v>
      </c>
      <c r="J41" s="50" t="str">
        <f t="shared" ref="J41" si="51">IFERROR(I41/SUM(G41,I41),"-")</f>
        <v>-</v>
      </c>
      <c r="K41" s="56">
        <f>COUNTIF(I244:I254,"Abierto")</f>
        <v>3</v>
      </c>
      <c r="L41" s="50">
        <f t="shared" si="44"/>
        <v>0.27272727272727271</v>
      </c>
      <c r="M41" s="56">
        <f>COUNTIF(I244:I254,"Cerrado")</f>
        <v>8</v>
      </c>
      <c r="N41" s="50">
        <f t="shared" si="45"/>
        <v>0.72727272727272729</v>
      </c>
      <c r="O41" s="56">
        <f t="shared" si="20"/>
        <v>5</v>
      </c>
      <c r="P41" s="50">
        <f t="shared" si="46"/>
        <v>1</v>
      </c>
      <c r="Q41" s="56">
        <f t="shared" si="21"/>
        <v>0</v>
      </c>
      <c r="R41" s="50">
        <f t="shared" si="47"/>
        <v>0</v>
      </c>
      <c r="S41" s="35"/>
      <c r="T41" s="35"/>
      <c r="U41" s="35"/>
      <c r="V41" s="35"/>
      <c r="W41" s="35"/>
      <c r="X41" s="35"/>
    </row>
    <row r="42" spans="2:28" ht="16.5" x14ac:dyDescent="0.2">
      <c r="B42" s="45"/>
      <c r="C42" s="45"/>
      <c r="D42" s="45"/>
      <c r="E42" s="45" t="str">
        <f t="shared" ref="E42:E44" si="52">PROPER(B42)</f>
        <v/>
      </c>
      <c r="F42" s="30"/>
      <c r="G42" s="56" t="s">
        <v>218</v>
      </c>
      <c r="H42" s="50" t="str">
        <f t="shared" ref="H42:H44" si="53">IF(G42="","",IFERROR(G42/SUM(G42,I42),"-"))</f>
        <v>-</v>
      </c>
      <c r="I42" s="56" t="s">
        <v>218</v>
      </c>
      <c r="J42" s="50" t="str">
        <f t="shared" ref="J42:J44" si="54">IFERROR(I42/SUM(G42,I42),"-")</f>
        <v>-</v>
      </c>
      <c r="K42" s="56"/>
      <c r="L42" s="50" t="str">
        <f t="shared" si="44"/>
        <v/>
      </c>
      <c r="M42" s="56"/>
      <c r="N42" s="50" t="str">
        <f t="shared" si="45"/>
        <v>-</v>
      </c>
      <c r="O42" s="56"/>
      <c r="P42" s="50" t="str">
        <f t="shared" si="46"/>
        <v/>
      </c>
      <c r="Q42" s="56"/>
      <c r="R42" s="50" t="str">
        <f t="shared" si="47"/>
        <v>-</v>
      </c>
      <c r="S42" s="35"/>
      <c r="T42" s="35"/>
      <c r="U42" s="35"/>
      <c r="V42" s="35"/>
      <c r="W42" s="35"/>
      <c r="X42" s="35"/>
    </row>
    <row r="43" spans="2:28" ht="16.5" x14ac:dyDescent="0.2">
      <c r="B43" s="45"/>
      <c r="C43" s="45"/>
      <c r="D43" s="45"/>
      <c r="E43" s="45" t="str">
        <f t="shared" si="52"/>
        <v/>
      </c>
      <c r="F43" s="30"/>
      <c r="G43" s="56" t="s">
        <v>218</v>
      </c>
      <c r="H43" s="50" t="str">
        <f t="shared" si="53"/>
        <v>-</v>
      </c>
      <c r="I43" s="56" t="s">
        <v>218</v>
      </c>
      <c r="J43" s="50" t="str">
        <f t="shared" si="54"/>
        <v>-</v>
      </c>
      <c r="K43" s="56"/>
      <c r="L43" s="50" t="str">
        <f t="shared" si="44"/>
        <v/>
      </c>
      <c r="M43" s="56"/>
      <c r="N43" s="50" t="str">
        <f t="shared" si="45"/>
        <v>-</v>
      </c>
      <c r="O43" s="56"/>
      <c r="P43" s="50" t="str">
        <f t="shared" si="46"/>
        <v/>
      </c>
      <c r="Q43" s="56"/>
      <c r="R43" s="50" t="str">
        <f t="shared" si="47"/>
        <v>-</v>
      </c>
      <c r="S43" s="35"/>
      <c r="T43" s="35"/>
      <c r="U43" s="35"/>
      <c r="V43" s="35"/>
      <c r="W43" s="35"/>
      <c r="X43" s="35"/>
    </row>
    <row r="44" spans="2:28" ht="16.5" x14ac:dyDescent="0.2">
      <c r="B44" s="45"/>
      <c r="C44" s="45"/>
      <c r="D44" s="45"/>
      <c r="E44" s="45" t="str">
        <f t="shared" si="52"/>
        <v/>
      </c>
      <c r="F44" s="30"/>
      <c r="G44" s="56" t="s">
        <v>218</v>
      </c>
      <c r="H44" s="50" t="str">
        <f t="shared" si="53"/>
        <v>-</v>
      </c>
      <c r="I44" s="56" t="s">
        <v>218</v>
      </c>
      <c r="J44" s="50" t="str">
        <f t="shared" si="54"/>
        <v>-</v>
      </c>
      <c r="K44" s="56"/>
      <c r="L44" s="50" t="str">
        <f t="shared" si="44"/>
        <v/>
      </c>
      <c r="M44" s="56"/>
      <c r="N44" s="50" t="str">
        <f t="shared" si="45"/>
        <v>-</v>
      </c>
      <c r="O44" s="56"/>
      <c r="P44" s="50" t="str">
        <f t="shared" si="46"/>
        <v/>
      </c>
      <c r="Q44" s="56"/>
      <c r="R44" s="50" t="str">
        <f t="shared" si="47"/>
        <v>-</v>
      </c>
      <c r="S44" s="35"/>
      <c r="T44" s="35"/>
      <c r="U44" s="35"/>
      <c r="V44" s="35"/>
      <c r="W44" s="35"/>
      <c r="X44" s="35"/>
    </row>
    <row r="45" spans="2:28" ht="14.25" x14ac:dyDescent="0.2">
      <c r="B45" s="53" t="s">
        <v>156</v>
      </c>
      <c r="C45" s="53"/>
      <c r="D45" s="53"/>
      <c r="E45" s="53"/>
      <c r="F45" s="54">
        <f>SUM(F28:F44)</f>
        <v>133</v>
      </c>
      <c r="G45" s="43">
        <f>SUM(G28:G44)</f>
        <v>59</v>
      </c>
      <c r="H45" s="55">
        <f>IF(G45="","",IFERROR(G45/SUM(G45,I45),"-"))</f>
        <v>0.50427350427350426</v>
      </c>
      <c r="I45" s="43">
        <f>SUM(I28:I44)</f>
        <v>58</v>
      </c>
      <c r="J45" s="55">
        <f t="shared" si="33"/>
        <v>0.49572649572649574</v>
      </c>
      <c r="K45" s="43">
        <f>SUM(K28:K44)</f>
        <v>21</v>
      </c>
      <c r="L45" s="55">
        <f t="shared" si="44"/>
        <v>0.14093959731543623</v>
      </c>
      <c r="M45" s="43">
        <f>SUM(M28:M44)</f>
        <v>128</v>
      </c>
      <c r="N45" s="55">
        <f t="shared" si="45"/>
        <v>0.85906040268456374</v>
      </c>
      <c r="O45" s="43">
        <f>SUM(O28:O44)</f>
        <v>21</v>
      </c>
      <c r="P45" s="55">
        <f t="shared" ref="P45" si="55">IF(O45="","",IFERROR(O45/SUM(O45,Q45),"-"))</f>
        <v>0.15789473684210525</v>
      </c>
      <c r="Q45" s="43">
        <f>SUM(Q28:Q44)</f>
        <v>112</v>
      </c>
      <c r="R45" s="55">
        <f t="shared" ref="R45" si="56">IFERROR(Q45/SUM(O45,Q45),"-")</f>
        <v>0.84210526315789469</v>
      </c>
      <c r="Y45" s="36"/>
      <c r="Z45" s="36"/>
    </row>
    <row r="48" spans="2:28" ht="15.75" x14ac:dyDescent="0.2">
      <c r="B48" s="33" t="s">
        <v>234</v>
      </c>
      <c r="C48" s="33"/>
      <c r="D48" s="33"/>
      <c r="E48" s="33"/>
      <c r="P48" s="35"/>
      <c r="Y48" s="36"/>
      <c r="Z48" s="36"/>
      <c r="AA48" s="36"/>
    </row>
    <row r="49" spans="2:31" ht="5.0999999999999996" customHeight="1" x14ac:dyDescent="0.2">
      <c r="B49" s="33"/>
      <c r="C49" s="33"/>
      <c r="D49" s="33"/>
      <c r="E49" s="33"/>
      <c r="P49" s="35"/>
      <c r="Y49" s="36"/>
      <c r="Z49" s="36"/>
      <c r="AA49" s="36"/>
    </row>
    <row r="50" spans="2:31" ht="14.25" x14ac:dyDescent="0.2">
      <c r="B50" s="577" t="s">
        <v>15</v>
      </c>
      <c r="C50" s="57"/>
      <c r="D50" s="57"/>
      <c r="E50" s="57"/>
      <c r="F50" s="580" t="s">
        <v>254</v>
      </c>
      <c r="G50" s="581"/>
      <c r="H50" s="580" t="s">
        <v>254</v>
      </c>
      <c r="I50" s="581"/>
      <c r="P50" s="35"/>
      <c r="Q50" s="34"/>
      <c r="R50" s="35"/>
      <c r="S50" s="35"/>
      <c r="T50" s="35"/>
      <c r="Y50" s="36"/>
      <c r="Z50" s="36"/>
      <c r="AA50" s="36"/>
      <c r="AB50" s="36"/>
      <c r="AC50" s="36"/>
      <c r="AD50" s="36"/>
      <c r="AE50" s="36"/>
    </row>
    <row r="51" spans="2:31" ht="14.25" x14ac:dyDescent="0.2">
      <c r="B51" s="578"/>
      <c r="C51" s="58"/>
      <c r="D51" s="58"/>
      <c r="E51" s="58"/>
      <c r="F51" s="591">
        <v>45366</v>
      </c>
      <c r="G51" s="592"/>
      <c r="H51" s="591">
        <f ca="1">TODAY()</f>
        <v>46230</v>
      </c>
      <c r="I51" s="592"/>
      <c r="P51" s="35"/>
      <c r="Q51" s="34"/>
      <c r="R51" s="35"/>
      <c r="S51" s="35"/>
      <c r="T51" s="35"/>
      <c r="Y51" s="36"/>
      <c r="Z51" s="36"/>
      <c r="AA51" s="36"/>
      <c r="AB51" s="36"/>
      <c r="AC51" s="36"/>
      <c r="AD51" s="36"/>
      <c r="AE51" s="36"/>
    </row>
    <row r="52" spans="2:31" ht="14.25" x14ac:dyDescent="0.2">
      <c r="B52" s="579"/>
      <c r="C52" s="59"/>
      <c r="D52" s="59"/>
      <c r="E52" s="59"/>
      <c r="F52" s="60" t="s">
        <v>157</v>
      </c>
      <c r="G52" s="61" t="s">
        <v>158</v>
      </c>
      <c r="H52" s="62" t="s">
        <v>157</v>
      </c>
      <c r="I52" s="63" t="s">
        <v>158</v>
      </c>
      <c r="P52" s="35"/>
      <c r="Q52" s="34"/>
      <c r="R52" s="35"/>
      <c r="S52" s="35"/>
      <c r="T52" s="35"/>
      <c r="Y52" s="36"/>
      <c r="Z52" s="36"/>
      <c r="AA52" s="36"/>
      <c r="AB52" s="36"/>
      <c r="AC52" s="36"/>
      <c r="AD52" s="36"/>
      <c r="AE52" s="36"/>
    </row>
    <row r="53" spans="2:31" ht="16.5" x14ac:dyDescent="0.2">
      <c r="B53" s="64" t="str">
        <f>[7]CONSOLIDADO!$B$17</f>
        <v>Subgerencia Red de Servicios</v>
      </c>
      <c r="C53" s="65"/>
      <c r="D53" s="65"/>
      <c r="E53" s="65"/>
      <c r="F53" s="66">
        <v>3</v>
      </c>
      <c r="G53" s="67">
        <f t="shared" ref="G53:G78" si="57">IFERROR(F53/$H$79,"-")</f>
        <v>9.375E-2</v>
      </c>
      <c r="H53" s="66">
        <f>COUNTIFS('F-CF-RC-015'!K:K,B53,'F-CF-RC-015'!R:R,1,'F-CF-RC-015'!Q:Q,"Abierta")</f>
        <v>0</v>
      </c>
      <c r="I53" s="67">
        <f t="shared" ref="I53:I78" si="58">IFERROR(H53/$H$79,"-")</f>
        <v>0</v>
      </c>
      <c r="P53" s="35"/>
      <c r="R53" s="35"/>
      <c r="S53" s="35"/>
      <c r="T53" s="35"/>
      <c r="Y53" s="36"/>
      <c r="Z53" s="36"/>
      <c r="AA53" s="36"/>
      <c r="AB53" s="36"/>
      <c r="AC53" s="36"/>
      <c r="AD53" s="36"/>
      <c r="AE53" s="36"/>
    </row>
    <row r="54" spans="2:31" ht="16.5" x14ac:dyDescent="0.2">
      <c r="B54" s="68" t="str">
        <f>[8]CONSOLIDADO!$B$17</f>
        <v>Subgerencia Administrativa y Financiera</v>
      </c>
      <c r="C54" s="69"/>
      <c r="D54" s="69"/>
      <c r="E54" s="69"/>
      <c r="F54" s="66">
        <f>SUM(F55:F62)</f>
        <v>23</v>
      </c>
      <c r="G54" s="67">
        <f t="shared" si="57"/>
        <v>0.71875</v>
      </c>
      <c r="H54" s="66">
        <f>SUM(H55:H62)</f>
        <v>19</v>
      </c>
      <c r="I54" s="67">
        <f t="shared" si="58"/>
        <v>0.59375</v>
      </c>
      <c r="P54" s="35"/>
      <c r="R54" s="35"/>
      <c r="S54" s="35"/>
      <c r="T54" s="35"/>
      <c r="Y54" s="36"/>
      <c r="Z54" s="36"/>
      <c r="AA54" s="36"/>
      <c r="AB54" s="36"/>
      <c r="AC54" s="36"/>
      <c r="AD54" s="36"/>
      <c r="AE54" s="36"/>
    </row>
    <row r="55" spans="2:31" ht="16.5" hidden="1" outlineLevel="1" x14ac:dyDescent="0.2">
      <c r="B55" s="70" t="str">
        <f>[9]Hoja1!B13</f>
        <v>Subgerencia Administrativa y Financiera</v>
      </c>
      <c r="C55" s="71"/>
      <c r="D55" s="71"/>
      <c r="E55" s="71"/>
      <c r="F55" s="72">
        <v>3</v>
      </c>
      <c r="G55" s="67">
        <f t="shared" si="57"/>
        <v>9.375E-2</v>
      </c>
      <c r="H55" s="181">
        <f>COUNTIFS('F-CF-RC-015'!K:K,B55,'F-CF-RC-015'!R:R,1,'F-CF-RC-015'!Q:Q,"Abierta")</f>
        <v>1</v>
      </c>
      <c r="I55" s="67">
        <f t="shared" si="58"/>
        <v>3.125E-2</v>
      </c>
      <c r="P55" s="34"/>
      <c r="R55" s="35"/>
      <c r="S55" s="35"/>
      <c r="T55" s="35"/>
      <c r="Y55" s="36"/>
      <c r="Z55" s="36"/>
      <c r="AA55" s="36"/>
      <c r="AB55" s="36"/>
      <c r="AC55" s="36"/>
      <c r="AD55" s="36"/>
      <c r="AE55" s="36"/>
    </row>
    <row r="56" spans="2:31" ht="16.5" hidden="1" outlineLevel="1" x14ac:dyDescent="0.2">
      <c r="B56" s="70" t="str">
        <f>[9]Hoja1!B14</f>
        <v>Subgerencia Administrativa y Financiera (Contabilidad)</v>
      </c>
      <c r="C56" s="71"/>
      <c r="D56" s="71"/>
      <c r="E56" s="71"/>
      <c r="F56" s="72">
        <v>4</v>
      </c>
      <c r="G56" s="67">
        <f t="shared" si="57"/>
        <v>0.125</v>
      </c>
      <c r="H56" s="181">
        <f>COUNTIFS('F-CF-RC-015'!K:K,B56,'F-CF-RC-015'!R:R,1,'F-CF-RC-015'!Q:Q,"Abierta")</f>
        <v>7</v>
      </c>
      <c r="I56" s="67">
        <f t="shared" si="58"/>
        <v>0.21875</v>
      </c>
      <c r="P56" s="34"/>
      <c r="R56" s="35"/>
      <c r="S56" s="35"/>
      <c r="T56" s="35"/>
      <c r="Y56" s="36"/>
      <c r="Z56" s="36"/>
      <c r="AA56" s="36"/>
      <c r="AB56" s="36"/>
      <c r="AC56" s="36"/>
      <c r="AD56" s="36"/>
      <c r="AE56" s="36"/>
    </row>
    <row r="57" spans="2:31" ht="16.5" hidden="1" outlineLevel="1" x14ac:dyDescent="0.2">
      <c r="B57" s="70" t="str">
        <f>[9]Hoja1!B15</f>
        <v>Subgerencia Administrativa y Financiera (Facturación)</v>
      </c>
      <c r="C57" s="71"/>
      <c r="D57" s="71"/>
      <c r="E57" s="71"/>
      <c r="F57" s="72">
        <v>3</v>
      </c>
      <c r="G57" s="67">
        <f t="shared" si="57"/>
        <v>9.375E-2</v>
      </c>
      <c r="H57" s="181">
        <f>COUNTIFS('F-CF-RC-015'!K:K,B57,'F-CF-RC-015'!R:R,1,'F-CF-RC-015'!Q:Q,"Abierta")</f>
        <v>7</v>
      </c>
      <c r="I57" s="67">
        <f t="shared" si="58"/>
        <v>0.21875</v>
      </c>
      <c r="P57" s="34"/>
      <c r="R57" s="35"/>
      <c r="S57" s="35"/>
      <c r="T57" s="35"/>
      <c r="Y57" s="36"/>
      <c r="Z57" s="36"/>
      <c r="AA57" s="36"/>
      <c r="AB57" s="36"/>
      <c r="AC57" s="36"/>
      <c r="AD57" s="36"/>
      <c r="AE57" s="36"/>
    </row>
    <row r="58" spans="2:31" ht="16.5" hidden="1" outlineLevel="1" x14ac:dyDescent="0.2">
      <c r="B58" s="70" t="str">
        <f>[9]Hoja1!B16</f>
        <v>Subgerencia Administrativa y Financiera (Presupuesto)</v>
      </c>
      <c r="C58" s="71"/>
      <c r="D58" s="71"/>
      <c r="E58" s="71"/>
      <c r="F58" s="72">
        <v>0</v>
      </c>
      <c r="G58" s="67">
        <f t="shared" si="57"/>
        <v>0</v>
      </c>
      <c r="H58" s="181">
        <f>COUNTIFS('F-CF-RC-015'!K:K,B58,'F-CF-RC-015'!R:R,1,'F-CF-RC-015'!Q:Q,"Abierta")</f>
        <v>0</v>
      </c>
      <c r="I58" s="67">
        <f t="shared" si="58"/>
        <v>0</v>
      </c>
      <c r="P58" s="34"/>
      <c r="R58" s="35"/>
      <c r="S58" s="35"/>
      <c r="T58" s="35"/>
      <c r="Y58" s="36"/>
      <c r="Z58" s="36"/>
      <c r="AA58" s="36"/>
      <c r="AB58" s="36"/>
      <c r="AC58" s="36"/>
      <c r="AD58" s="36"/>
      <c r="AE58" s="36"/>
    </row>
    <row r="59" spans="2:31" ht="16.5" hidden="1" outlineLevel="1" x14ac:dyDescent="0.2">
      <c r="B59" s="70" t="str">
        <f>[9]Hoja1!B17</f>
        <v>Subgerencia Administrativa y Financiera (Tesorería)</v>
      </c>
      <c r="C59" s="71"/>
      <c r="D59" s="71"/>
      <c r="E59" s="71"/>
      <c r="F59" s="72">
        <v>6</v>
      </c>
      <c r="G59" s="67">
        <f t="shared" si="57"/>
        <v>0.1875</v>
      </c>
      <c r="H59" s="181">
        <f>COUNTIFS('F-CF-RC-015'!K:K,B59,'F-CF-RC-015'!R:R,1,'F-CF-RC-015'!Q:Q,"Abierta")</f>
        <v>4</v>
      </c>
      <c r="I59" s="67">
        <f t="shared" si="58"/>
        <v>0.125</v>
      </c>
      <c r="P59" s="34"/>
      <c r="R59" s="35"/>
      <c r="S59" s="35"/>
      <c r="T59" s="35"/>
      <c r="Y59" s="36"/>
      <c r="Z59" s="36"/>
      <c r="AA59" s="36"/>
      <c r="AB59" s="36"/>
      <c r="AC59" s="36"/>
      <c r="AD59" s="36"/>
      <c r="AE59" s="36"/>
    </row>
    <row r="60" spans="2:31" ht="16.5" hidden="1" outlineLevel="1" x14ac:dyDescent="0.2">
      <c r="B60" s="70" t="str">
        <f>[9]Hoja1!B18</f>
        <v>Subgerencia Administrativa y Financiera (Tesorería, Contabilidad)</v>
      </c>
      <c r="C60" s="71"/>
      <c r="D60" s="71"/>
      <c r="E60" s="71"/>
      <c r="F60" s="72">
        <v>5</v>
      </c>
      <c r="G60" s="67">
        <f t="shared" si="57"/>
        <v>0.15625</v>
      </c>
      <c r="H60" s="181">
        <f>COUNTIFS('F-CF-RC-015'!K:K,B60,'F-CF-RC-015'!R:R,1,'F-CF-RC-015'!Q:Q,"Abierta")</f>
        <v>0</v>
      </c>
      <c r="I60" s="67">
        <f t="shared" si="58"/>
        <v>0</v>
      </c>
      <c r="P60" s="34"/>
      <c r="R60" s="35"/>
      <c r="S60" s="35"/>
      <c r="T60" s="35"/>
      <c r="Y60" s="36"/>
      <c r="Z60" s="36"/>
      <c r="AA60" s="36"/>
      <c r="AB60" s="36"/>
      <c r="AC60" s="36"/>
      <c r="AD60" s="36"/>
      <c r="AE60" s="36"/>
    </row>
    <row r="61" spans="2:31" ht="16.5" hidden="1" outlineLevel="1" x14ac:dyDescent="0.2">
      <c r="B61" s="70" t="str">
        <f>[9]Hoja1!B19</f>
        <v>Subgerencia Administrativa y Financiera (Contabilidad, Presupuesto)</v>
      </c>
      <c r="C61" s="71"/>
      <c r="D61" s="71"/>
      <c r="E61" s="71"/>
      <c r="F61" s="72">
        <v>1</v>
      </c>
      <c r="G61" s="67">
        <f t="shared" si="57"/>
        <v>3.125E-2</v>
      </c>
      <c r="H61" s="181">
        <f>COUNTIFS('F-CF-RC-015'!K:K,B61,'F-CF-RC-015'!R:R,1,'F-CF-RC-015'!Q:Q,"Abierta")</f>
        <v>0</v>
      </c>
      <c r="I61" s="67">
        <f t="shared" si="58"/>
        <v>0</v>
      </c>
      <c r="P61" s="34"/>
      <c r="R61" s="35"/>
      <c r="S61" s="35"/>
      <c r="T61" s="35"/>
      <c r="Y61" s="36"/>
      <c r="Z61" s="36"/>
      <c r="AA61" s="36"/>
      <c r="AB61" s="36"/>
      <c r="AC61" s="36"/>
      <c r="AD61" s="36"/>
      <c r="AE61" s="36"/>
    </row>
    <row r="62" spans="2:31" ht="16.5" hidden="1" outlineLevel="1" x14ac:dyDescent="0.2">
      <c r="B62" s="70" t="s">
        <v>268</v>
      </c>
      <c r="C62" s="71"/>
      <c r="D62" s="71"/>
      <c r="E62" s="71"/>
      <c r="F62" s="72">
        <v>1</v>
      </c>
      <c r="G62" s="67">
        <f t="shared" si="57"/>
        <v>3.125E-2</v>
      </c>
      <c r="H62" s="181">
        <f>COUNTIFS('F-CF-RC-015'!K:K,B62,'F-CF-RC-015'!R:R,1,'F-CF-RC-015'!Q:Q,"Abierta")</f>
        <v>0</v>
      </c>
      <c r="I62" s="67">
        <f t="shared" si="58"/>
        <v>0</v>
      </c>
      <c r="P62" s="34"/>
      <c r="R62" s="35"/>
      <c r="S62" s="35"/>
      <c r="T62" s="35"/>
      <c r="Y62" s="36"/>
      <c r="Z62" s="36"/>
      <c r="AA62" s="36"/>
      <c r="AB62" s="36"/>
      <c r="AC62" s="36"/>
      <c r="AD62" s="36"/>
      <c r="AE62" s="36"/>
    </row>
    <row r="63" spans="2:31" ht="16.5" collapsed="1" x14ac:dyDescent="0.2">
      <c r="B63" s="64" t="str">
        <f>[10]CONSOLIDADO!$B$17</f>
        <v>Dirección de Contratación</v>
      </c>
      <c r="C63" s="65"/>
      <c r="D63" s="65"/>
      <c r="E63" s="65"/>
      <c r="F63" s="66">
        <v>23</v>
      </c>
      <c r="G63" s="67">
        <f t="shared" si="57"/>
        <v>0.71875</v>
      </c>
      <c r="H63" s="66">
        <f>COUNTIFS('F-CF-RC-015'!K:K,B63,'F-CF-RC-015'!R:R,1,'F-CF-RC-015'!Q:Q,"Abierta")</f>
        <v>6</v>
      </c>
      <c r="I63" s="67">
        <f t="shared" si="58"/>
        <v>0.1875</v>
      </c>
      <c r="P63" s="35"/>
      <c r="R63" s="35"/>
      <c r="S63" s="35"/>
      <c r="T63" s="35"/>
      <c r="Y63" s="36"/>
      <c r="Z63" s="36"/>
      <c r="AA63" s="36"/>
      <c r="AB63" s="36"/>
      <c r="AC63" s="36"/>
      <c r="AD63" s="36"/>
      <c r="AE63" s="36"/>
    </row>
    <row r="64" spans="2:31" ht="16.5" x14ac:dyDescent="0.2">
      <c r="B64" s="64" t="str">
        <f>[11]CONSOLIDADO!$B$17</f>
        <v>Dirección Administrativa</v>
      </c>
      <c r="C64" s="65"/>
      <c r="D64" s="65"/>
      <c r="E64" s="65"/>
      <c r="F64" s="66">
        <v>6</v>
      </c>
      <c r="G64" s="67">
        <f t="shared" si="57"/>
        <v>0.1875</v>
      </c>
      <c r="H64" s="66">
        <f>COUNTIFS('F-CF-RC-015'!K:K,B64,'F-CF-RC-015'!R:R,1,'F-CF-RC-015'!Q:Q,"Abierta")</f>
        <v>0</v>
      </c>
      <c r="I64" s="67">
        <f t="shared" si="58"/>
        <v>0</v>
      </c>
      <c r="P64" s="35"/>
      <c r="R64" s="35"/>
      <c r="S64" s="35"/>
      <c r="T64" s="35"/>
      <c r="Y64" s="36"/>
      <c r="Z64" s="36"/>
      <c r="AA64" s="36"/>
      <c r="AB64" s="36"/>
      <c r="AC64" s="36"/>
      <c r="AD64" s="36"/>
      <c r="AE64" s="36"/>
    </row>
    <row r="65" spans="2:31" ht="16.5" x14ac:dyDescent="0.2">
      <c r="B65" s="169" t="str">
        <f>[12]CONSOLIDADO!$B$17</f>
        <v>Dirección de Sistemas de Información</v>
      </c>
      <c r="C65" s="170"/>
      <c r="D65" s="170"/>
      <c r="E65" s="170"/>
      <c r="F65" s="66">
        <v>2</v>
      </c>
      <c r="G65" s="67">
        <f t="shared" si="57"/>
        <v>6.25E-2</v>
      </c>
      <c r="H65" s="66">
        <f>COUNTIFS('F-CF-RC-015'!K:K,B65,'F-CF-RC-015'!R:R,1,'F-CF-RC-015'!Q:Q,"Abierta")</f>
        <v>0</v>
      </c>
      <c r="I65" s="67">
        <f t="shared" si="58"/>
        <v>0</v>
      </c>
      <c r="P65" s="35"/>
      <c r="R65" s="35"/>
      <c r="S65" s="35"/>
      <c r="T65" s="35"/>
      <c r="Y65" s="36"/>
      <c r="Z65" s="36"/>
      <c r="AA65" s="36"/>
      <c r="AB65" s="36"/>
      <c r="AC65" s="36"/>
      <c r="AD65" s="36"/>
      <c r="AE65" s="36"/>
    </row>
    <row r="66" spans="2:31" ht="16.5" x14ac:dyDescent="0.2">
      <c r="B66" s="169" t="str">
        <f>[13]CONSOLIDADO!$B$17</f>
        <v>Dirección de Venta de Servicios</v>
      </c>
      <c r="C66" s="170"/>
      <c r="D66" s="170"/>
      <c r="E66" s="170"/>
      <c r="F66" s="66">
        <v>0</v>
      </c>
      <c r="G66" s="67">
        <f t="shared" si="57"/>
        <v>0</v>
      </c>
      <c r="H66" s="66">
        <f>COUNTIFS('F-CF-RC-015'!K:K,B66,'F-CF-RC-015'!R:R,1,'F-CF-RC-015'!Q:Q,"Abierta")</f>
        <v>0</v>
      </c>
      <c r="I66" s="67">
        <f t="shared" si="58"/>
        <v>0</v>
      </c>
      <c r="P66" s="35"/>
      <c r="R66" s="35"/>
      <c r="S66" s="35"/>
      <c r="T66" s="35"/>
      <c r="Y66" s="36"/>
      <c r="Z66" s="36"/>
      <c r="AA66" s="36"/>
      <c r="AB66" s="36"/>
      <c r="AC66" s="36"/>
      <c r="AD66" s="36"/>
      <c r="AE66" s="36"/>
    </row>
    <row r="67" spans="2:31" ht="16.5" x14ac:dyDescent="0.2">
      <c r="B67" s="169" t="str">
        <f>[14]CONSOLIDADO!$B$17</f>
        <v>Oficina Asesora de Planeación y Desarrollo Organizacional</v>
      </c>
      <c r="C67" s="170"/>
      <c r="D67" s="170"/>
      <c r="E67" s="170"/>
      <c r="F67" s="66">
        <v>0</v>
      </c>
      <c r="G67" s="67">
        <f t="shared" si="57"/>
        <v>0</v>
      </c>
      <c r="H67" s="66">
        <f>COUNTIFS('F-CF-RC-015'!K:K,B67,'F-CF-RC-015'!R:R,1,'F-CF-RC-015'!Q:Q,"Abierta")</f>
        <v>1</v>
      </c>
      <c r="I67" s="67">
        <f t="shared" si="58"/>
        <v>3.125E-2</v>
      </c>
      <c r="P67" s="35"/>
      <c r="R67" s="35"/>
      <c r="S67" s="35"/>
      <c r="T67" s="35"/>
      <c r="Y67" s="36"/>
      <c r="Z67" s="36"/>
      <c r="AA67" s="36"/>
      <c r="AB67" s="36"/>
      <c r="AC67" s="36"/>
      <c r="AD67" s="36"/>
      <c r="AE67" s="36"/>
    </row>
    <row r="68" spans="2:31" ht="16.5" x14ac:dyDescent="0.2">
      <c r="B68" s="169" t="str">
        <f>[15]CONSOLIDADO!$B$17</f>
        <v>Oficina de Salud Pública y Gestión Territorial</v>
      </c>
      <c r="C68" s="170"/>
      <c r="D68" s="170"/>
      <c r="E68" s="170"/>
      <c r="F68" s="66">
        <v>1</v>
      </c>
      <c r="G68" s="67">
        <f t="shared" si="57"/>
        <v>3.125E-2</v>
      </c>
      <c r="H68" s="66">
        <f>COUNTIFS('F-CF-RC-015'!K:K,B68,'F-CF-RC-015'!R:R,1,'F-CF-RC-015'!Q:Q,"Abierta")</f>
        <v>4</v>
      </c>
      <c r="I68" s="67">
        <f t="shared" si="58"/>
        <v>0.125</v>
      </c>
      <c r="P68" s="35"/>
      <c r="R68" s="35"/>
      <c r="S68" s="35"/>
      <c r="T68" s="35"/>
      <c r="Y68" s="36"/>
      <c r="Z68" s="36"/>
      <c r="AA68" s="36"/>
      <c r="AB68" s="36"/>
      <c r="AC68" s="36"/>
      <c r="AD68" s="36"/>
      <c r="AE68" s="36"/>
    </row>
    <row r="69" spans="2:31" ht="16.5" x14ac:dyDescent="0.2">
      <c r="B69" s="169" t="str">
        <f>[16]CONSOLIDADO!$B$17</f>
        <v>Oficina Jurídica</v>
      </c>
      <c r="C69" s="170"/>
      <c r="D69" s="170"/>
      <c r="E69" s="170"/>
      <c r="F69" s="66">
        <v>0</v>
      </c>
      <c r="G69" s="67">
        <f t="shared" si="57"/>
        <v>0</v>
      </c>
      <c r="H69" s="66">
        <f>COUNTIFS('F-CF-RC-015'!K:K,B69,'F-CF-RC-015'!R:R,1,'F-CF-RC-015'!Q:Q,"Abierta")</f>
        <v>0</v>
      </c>
      <c r="I69" s="67">
        <f t="shared" si="58"/>
        <v>0</v>
      </c>
      <c r="P69" s="35"/>
      <c r="R69" s="35"/>
      <c r="S69" s="35"/>
      <c r="T69" s="35"/>
      <c r="Y69" s="36"/>
      <c r="Z69" s="36"/>
      <c r="AA69" s="36"/>
      <c r="AB69" s="36"/>
      <c r="AC69" s="36"/>
      <c r="AD69" s="36"/>
      <c r="AE69" s="36"/>
    </row>
    <row r="70" spans="2:31" ht="16.5" x14ac:dyDescent="0.2">
      <c r="B70" s="169" t="str">
        <f>[17]CONSOLIDADO!$B$17</f>
        <v>Oficina de Control Interno y Evaluación</v>
      </c>
      <c r="C70" s="170"/>
      <c r="D70" s="170"/>
      <c r="E70" s="170"/>
      <c r="F70" s="66">
        <v>1</v>
      </c>
      <c r="G70" s="67">
        <f t="shared" si="57"/>
        <v>3.125E-2</v>
      </c>
      <c r="H70" s="66">
        <f>COUNTIFS('F-CF-RC-015'!K:K,B70,'F-CF-RC-015'!R:R,1,'F-CF-RC-015'!Q:Q,"Abierta")</f>
        <v>2</v>
      </c>
      <c r="I70" s="67">
        <f t="shared" si="58"/>
        <v>6.25E-2</v>
      </c>
      <c r="P70" s="35"/>
      <c r="R70" s="35"/>
      <c r="S70" s="35"/>
      <c r="T70" s="35"/>
      <c r="Y70" s="36"/>
      <c r="Z70" s="36"/>
      <c r="AA70" s="36"/>
      <c r="AB70" s="36"/>
      <c r="AC70" s="36"/>
      <c r="AD70" s="36"/>
      <c r="AE70" s="36"/>
    </row>
    <row r="71" spans="2:31" ht="16.5" x14ac:dyDescent="0.2">
      <c r="B71" s="68" t="s">
        <v>217</v>
      </c>
      <c r="C71" s="69"/>
      <c r="D71" s="69"/>
      <c r="E71" s="69"/>
      <c r="F71" s="66">
        <v>1</v>
      </c>
      <c r="G71" s="67">
        <f t="shared" si="57"/>
        <v>3.125E-2</v>
      </c>
      <c r="H71" s="66">
        <f>COUNTIFS('F-CF-RC-015'!K:K,B71,'F-CF-RC-015'!R:R,1,'F-CF-RC-015'!Q:Q,"Abierta")</f>
        <v>0</v>
      </c>
      <c r="I71" s="67">
        <f t="shared" si="58"/>
        <v>0</v>
      </c>
    </row>
    <row r="72" spans="2:31" ht="16.5" x14ac:dyDescent="0.2">
      <c r="B72" s="68" t="s">
        <v>205</v>
      </c>
      <c r="C72" s="69"/>
      <c r="D72" s="69"/>
      <c r="E72" s="69"/>
      <c r="F72" s="66">
        <v>1</v>
      </c>
      <c r="G72" s="67">
        <f t="shared" si="57"/>
        <v>3.125E-2</v>
      </c>
      <c r="H72" s="66">
        <f>COUNTIFS('F-CF-RC-015'!K:K,B72,'F-CF-RC-015'!R:R,1,'F-CF-RC-015'!Q:Q,"Abierta")</f>
        <v>0</v>
      </c>
      <c r="I72" s="67">
        <f t="shared" si="58"/>
        <v>0</v>
      </c>
    </row>
    <row r="73" spans="2:31" ht="16.5" x14ac:dyDescent="0.2">
      <c r="B73" s="68" t="s">
        <v>206</v>
      </c>
      <c r="C73" s="69"/>
      <c r="D73" s="69"/>
      <c r="E73" s="69"/>
      <c r="F73" s="66">
        <v>1</v>
      </c>
      <c r="G73" s="67">
        <f t="shared" si="57"/>
        <v>3.125E-2</v>
      </c>
      <c r="H73" s="66">
        <f>COUNTIFS('F-CF-RC-015'!K:K,B73,'F-CF-RC-015'!R:R,1,'F-CF-RC-015'!Q:Q,"Abierta")</f>
        <v>0</v>
      </c>
      <c r="I73" s="67">
        <f t="shared" si="58"/>
        <v>0</v>
      </c>
    </row>
    <row r="74" spans="2:31" ht="17.25" customHeight="1" x14ac:dyDescent="0.2">
      <c r="B74" s="68" t="s">
        <v>210</v>
      </c>
      <c r="C74" s="69"/>
      <c r="D74" s="69"/>
      <c r="E74" s="69"/>
      <c r="F74" s="66">
        <v>1</v>
      </c>
      <c r="G74" s="67">
        <f t="shared" si="57"/>
        <v>3.125E-2</v>
      </c>
      <c r="H74" s="66">
        <f>COUNTIFS('F-CF-RC-015'!K:K,B74,'F-CF-RC-015'!R:R,1,'F-CF-RC-015'!Q:Q,"Abierta")</f>
        <v>0</v>
      </c>
      <c r="I74" s="67">
        <f t="shared" si="58"/>
        <v>0</v>
      </c>
    </row>
    <row r="75" spans="2:31" ht="16.5" x14ac:dyDescent="0.2">
      <c r="B75" s="68" t="s">
        <v>208</v>
      </c>
      <c r="C75" s="69"/>
      <c r="D75" s="69"/>
      <c r="E75" s="69"/>
      <c r="F75" s="66">
        <v>1</v>
      </c>
      <c r="G75" s="67">
        <f t="shared" si="57"/>
        <v>3.125E-2</v>
      </c>
      <c r="H75" s="66">
        <f>COUNTIFS('F-CF-RC-015'!K:K,B75,'F-CF-RC-015'!R:R,1,'F-CF-RC-015'!Q:Q,"Abierta")</f>
        <v>0</v>
      </c>
      <c r="I75" s="67">
        <f t="shared" si="58"/>
        <v>0</v>
      </c>
    </row>
    <row r="76" spans="2:31" ht="33" x14ac:dyDescent="0.2">
      <c r="B76" s="68" t="s">
        <v>207</v>
      </c>
      <c r="C76" s="69"/>
      <c r="D76" s="69"/>
      <c r="E76" s="69"/>
      <c r="F76" s="66">
        <v>1</v>
      </c>
      <c r="G76" s="67">
        <f t="shared" si="57"/>
        <v>3.125E-2</v>
      </c>
      <c r="H76" s="66">
        <f>COUNTIFS('F-CF-RC-015'!K:K,B76,'F-CF-RC-015'!R:R,1,'F-CF-RC-015'!Q:Q,"Abierta")</f>
        <v>0</v>
      </c>
      <c r="I76" s="67">
        <f t="shared" si="58"/>
        <v>0</v>
      </c>
    </row>
    <row r="77" spans="2:31" ht="33" x14ac:dyDescent="0.2">
      <c r="B77" s="68" t="s">
        <v>236</v>
      </c>
      <c r="C77" s="69"/>
      <c r="D77" s="69"/>
      <c r="E77" s="69"/>
      <c r="F77" s="66">
        <v>1</v>
      </c>
      <c r="G77" s="67">
        <f t="shared" si="57"/>
        <v>3.125E-2</v>
      </c>
      <c r="H77" s="66">
        <f>COUNTIFS('F-CF-RC-015'!K:K,B77,'F-CF-RC-015'!R:R,1,'F-CF-RC-015'!Q:Q,"Abierta")</f>
        <v>0</v>
      </c>
      <c r="I77" s="67">
        <f t="shared" si="58"/>
        <v>0</v>
      </c>
      <c r="J77" s="73"/>
    </row>
    <row r="78" spans="2:31" ht="16.5" x14ac:dyDescent="0.2">
      <c r="B78" s="68" t="s">
        <v>374</v>
      </c>
      <c r="C78" s="69"/>
      <c r="D78" s="69"/>
      <c r="E78" s="69"/>
      <c r="F78" s="66">
        <v>0</v>
      </c>
      <c r="G78" s="67">
        <f t="shared" si="57"/>
        <v>0</v>
      </c>
      <c r="H78" s="66">
        <f>COUNTIFS('F-CF-RC-015'!K:K,B78,'F-CF-RC-015'!R:R,1,'F-CF-RC-015'!Q:Q,"Abierta")</f>
        <v>0</v>
      </c>
      <c r="I78" s="67">
        <f t="shared" si="58"/>
        <v>0</v>
      </c>
      <c r="J78" s="73"/>
    </row>
    <row r="79" spans="2:31" ht="14.25" x14ac:dyDescent="0.2">
      <c r="B79" s="74" t="s">
        <v>156</v>
      </c>
      <c r="C79" s="74"/>
      <c r="D79" s="74"/>
      <c r="E79" s="74"/>
      <c r="F79" s="62">
        <f>SUM(F53:F54,F63:F78)</f>
        <v>66</v>
      </c>
      <c r="G79" s="52">
        <f>SUM(G53:G54,G63:G77)</f>
        <v>2.0625</v>
      </c>
      <c r="H79" s="62">
        <f>SUM(H53:H54,H63:H78)</f>
        <v>32</v>
      </c>
      <c r="I79" s="52">
        <f>SUM(I53:I54,I63:I77)</f>
        <v>1</v>
      </c>
      <c r="K79" s="34"/>
      <c r="N79" s="34"/>
      <c r="O79" s="34"/>
      <c r="P79" s="35"/>
      <c r="Y79" s="36"/>
      <c r="Z79" s="36"/>
      <c r="AA79" s="36"/>
    </row>
    <row r="82" spans="2:35" ht="15.75" x14ac:dyDescent="0.2">
      <c r="B82" s="33" t="s">
        <v>255</v>
      </c>
      <c r="C82" s="33"/>
      <c r="D82" s="33"/>
    </row>
    <row r="83" spans="2:35" ht="5.0999999999999996" customHeight="1" x14ac:dyDescent="0.2">
      <c r="B83" s="33"/>
      <c r="C83" s="33"/>
      <c r="D83" s="33"/>
      <c r="E83" s="33"/>
      <c r="P83" s="35"/>
      <c r="Y83" s="36"/>
      <c r="Z83" s="36"/>
      <c r="AA83" s="36"/>
    </row>
    <row r="84" spans="2:35" ht="14.25" x14ac:dyDescent="0.2">
      <c r="B84" s="569" t="s">
        <v>7</v>
      </c>
      <c r="C84" s="286"/>
      <c r="D84" s="286"/>
      <c r="E84" s="75"/>
      <c r="F84" s="560" t="s">
        <v>30</v>
      </c>
      <c r="G84" s="561"/>
      <c r="H84" s="561"/>
      <c r="I84" s="561"/>
      <c r="J84" s="561"/>
      <c r="K84" s="561"/>
      <c r="L84" s="561"/>
      <c r="M84" s="561"/>
      <c r="N84" s="561"/>
      <c r="O84" s="561"/>
      <c r="P84" s="561"/>
      <c r="Q84" s="561"/>
      <c r="R84" s="561"/>
      <c r="S84" s="561"/>
      <c r="T84" s="561"/>
      <c r="U84" s="561"/>
      <c r="V84" s="561"/>
      <c r="W84" s="561"/>
      <c r="X84" s="561"/>
      <c r="Y84" s="561"/>
      <c r="Z84" s="561"/>
      <c r="AA84" s="574"/>
      <c r="AB84" s="585" t="s">
        <v>256</v>
      </c>
      <c r="AC84" s="586"/>
      <c r="AD84" s="587"/>
      <c r="AE84" s="36"/>
      <c r="AF84" s="36"/>
      <c r="AG84" s="36"/>
      <c r="AH84" s="36"/>
      <c r="AI84" s="36"/>
    </row>
    <row r="85" spans="2:35" ht="26.1" customHeight="1" x14ac:dyDescent="0.2">
      <c r="B85" s="570"/>
      <c r="C85" s="362"/>
      <c r="D85" s="362"/>
      <c r="E85" s="76"/>
      <c r="F85" s="560" t="s">
        <v>1</v>
      </c>
      <c r="G85" s="574"/>
      <c r="H85" s="560" t="s">
        <v>2</v>
      </c>
      <c r="I85" s="574"/>
      <c r="J85" s="560" t="s">
        <v>3</v>
      </c>
      <c r="K85" s="574"/>
      <c r="L85" s="560" t="s">
        <v>4</v>
      </c>
      <c r="M85" s="574"/>
      <c r="N85" s="560" t="s">
        <v>159</v>
      </c>
      <c r="O85" s="574"/>
      <c r="P85" s="560" t="s">
        <v>160</v>
      </c>
      <c r="Q85" s="574"/>
      <c r="R85" s="560" t="s">
        <v>161</v>
      </c>
      <c r="S85" s="574"/>
      <c r="T85" s="560" t="s">
        <v>162</v>
      </c>
      <c r="U85" s="574"/>
      <c r="V85" s="560" t="s">
        <v>163</v>
      </c>
      <c r="W85" s="574"/>
      <c r="X85" s="560" t="s">
        <v>164</v>
      </c>
      <c r="Y85" s="574"/>
      <c r="Z85" s="560" t="s">
        <v>165</v>
      </c>
      <c r="AA85" s="574"/>
      <c r="AB85" s="588"/>
      <c r="AC85" s="589"/>
      <c r="AD85" s="590"/>
      <c r="AE85" s="36"/>
      <c r="AF85" s="36"/>
      <c r="AG85" s="36"/>
      <c r="AH85" s="36"/>
      <c r="AI85" s="36"/>
    </row>
    <row r="86" spans="2:35" ht="14.25" x14ac:dyDescent="0.2">
      <c r="B86" s="571"/>
      <c r="C86" s="363"/>
      <c r="D86" s="363"/>
      <c r="E86" s="77"/>
      <c r="F86" s="78" t="s">
        <v>257</v>
      </c>
      <c r="G86" s="79" t="s">
        <v>258</v>
      </c>
      <c r="H86" s="78" t="s">
        <v>257</v>
      </c>
      <c r="I86" s="79" t="s">
        <v>258</v>
      </c>
      <c r="J86" s="78" t="s">
        <v>257</v>
      </c>
      <c r="K86" s="79" t="s">
        <v>258</v>
      </c>
      <c r="L86" s="78" t="s">
        <v>257</v>
      </c>
      <c r="M86" s="79" t="s">
        <v>258</v>
      </c>
      <c r="N86" s="78" t="s">
        <v>257</v>
      </c>
      <c r="O86" s="79" t="s">
        <v>258</v>
      </c>
      <c r="P86" s="78" t="s">
        <v>257</v>
      </c>
      <c r="Q86" s="79" t="s">
        <v>258</v>
      </c>
      <c r="R86" s="78" t="s">
        <v>257</v>
      </c>
      <c r="S86" s="79" t="s">
        <v>258</v>
      </c>
      <c r="T86" s="78" t="s">
        <v>257</v>
      </c>
      <c r="U86" s="79" t="s">
        <v>258</v>
      </c>
      <c r="V86" s="78" t="s">
        <v>257</v>
      </c>
      <c r="W86" s="79" t="s">
        <v>258</v>
      </c>
      <c r="X86" s="78" t="s">
        <v>257</v>
      </c>
      <c r="Y86" s="79" t="s">
        <v>258</v>
      </c>
      <c r="Z86" s="78" t="s">
        <v>257</v>
      </c>
      <c r="AA86" s="79" t="s">
        <v>258</v>
      </c>
      <c r="AB86" s="78" t="s">
        <v>257</v>
      </c>
      <c r="AC86" s="79" t="s">
        <v>258</v>
      </c>
      <c r="AD86" s="51" t="s">
        <v>156</v>
      </c>
      <c r="AE86" s="36"/>
      <c r="AF86" s="36"/>
      <c r="AG86" s="36"/>
      <c r="AH86" s="36"/>
      <c r="AI86" s="36"/>
    </row>
    <row r="87" spans="2:35" ht="16.5" x14ac:dyDescent="0.2">
      <c r="B87" s="45" t="s">
        <v>241</v>
      </c>
      <c r="C87" s="364"/>
      <c r="D87" s="364"/>
      <c r="E87" s="80"/>
      <c r="F87" s="56">
        <f t="shared" ref="F87:F97" si="59">COUNTIFS($D$126:$D$320,B87,$F$126:$F$320,$F$85,$I$126:$I$320,$F$86)</f>
        <v>0</v>
      </c>
      <c r="G87" s="81">
        <f t="shared" ref="G87:G97" si="60">COUNTIFS($D$126:$D$320,B87,$F$126:$F$320,$F$85,$I$126:$I$320,$G$86)</f>
        <v>0</v>
      </c>
      <c r="H87" s="56">
        <f t="shared" ref="H87:H97" si="61">COUNTIFS($D$126:$D$320,B87,$F$126:$F$320,$H$85,$I$126:$I$320,$H$86)</f>
        <v>0</v>
      </c>
      <c r="I87" s="81">
        <f t="shared" ref="I87:I97" si="62">COUNTIFS($D$126:$D$320,B87,$F$126:$F$320,$H$85,$I$126:$I$320,$I$86)</f>
        <v>0</v>
      </c>
      <c r="J87" s="56">
        <f t="shared" ref="J87:J97" si="63">COUNTIFS($D$126:$D$320,B87,$F$126:$F$320,$J$85,$I$126:$I$320,$J$86)</f>
        <v>0</v>
      </c>
      <c r="K87" s="81">
        <f t="shared" ref="K87:K97" si="64">COUNTIFS($D$126:$D$320,B87,$F$126:$F$320,$J$85,$I$126:$I$320,$K$86)</f>
        <v>0</v>
      </c>
      <c r="L87" s="56">
        <f t="shared" ref="L87:L97" si="65">COUNTIFS($D$126:$D$320,B87,$F$126:$F$320,$L$85,$I$126:$I$320,$L$86)</f>
        <v>0</v>
      </c>
      <c r="M87" s="81">
        <f t="shared" ref="M87:M97" si="66">COUNTIFS($D$126:$D$320,B87,$F$126:$F$320,$L$85,$I$126:$I$320,$M$86)</f>
        <v>0</v>
      </c>
      <c r="N87" s="56">
        <f t="shared" ref="N87:N97" si="67">COUNTIFS($D$126:$D$320,B87,$F$126:$F$320,$N$85,$I$126:$I$320,$N$86)</f>
        <v>0</v>
      </c>
      <c r="O87" s="81">
        <f t="shared" ref="O87:O97" si="68">COUNTIFS($D$126:$D$320,B87,$F$126:$F$320,$N$85,$I$126:$I$320,$O$86)</f>
        <v>0</v>
      </c>
      <c r="P87" s="56">
        <f t="shared" ref="P87:P97" si="69">COUNTIFS($D$126:$D$320,B87,$F$126:$F$320,$P$85,$I$126:$I$320,$P$86)</f>
        <v>0</v>
      </c>
      <c r="Q87" s="81">
        <f t="shared" ref="Q87:Q97" si="70">COUNTIFS($D$126:$D$320,B87,$F$126:$F$320,$P$85,$I$126:$I$320,$Q$86)</f>
        <v>0</v>
      </c>
      <c r="R87" s="56">
        <f t="shared" ref="R87:R97" si="71">COUNTIFS($D$126:$D$320,B87,$F$126:$F$320,$R$85,$I$126:$I$320,$R$86)</f>
        <v>0</v>
      </c>
      <c r="S87" s="81">
        <f t="shared" ref="S87:S97" si="72">COUNTIFS($D$126:$D$320,B87,$F$126:$F$320,$R$85,$I$126:$I$320,$S$86)</f>
        <v>0</v>
      </c>
      <c r="T87" s="56">
        <f t="shared" ref="T87:T97" si="73">COUNTIFS($D$126:$D$320,B87,$F$126:$F$320,$T$85,$I$126:$I$320,$T$86)</f>
        <v>0</v>
      </c>
      <c r="U87" s="81">
        <f t="shared" ref="U87:U97" si="74">COUNTIFS($D$126:$D$320,B87,$F$126:$F$320,$T$85,$I$126:$I$320,$U$86)</f>
        <v>0</v>
      </c>
      <c r="V87" s="56">
        <f t="shared" ref="V87:V97" si="75">COUNTIFS($D$126:$D$320,B87,$F$126:$F$320,$V$85,$I$126:$I$320,$V$86)</f>
        <v>0</v>
      </c>
      <c r="W87" s="81">
        <f t="shared" ref="W87:W97" si="76">COUNTIFS($D$126:$D$320,B87,$F$126:$F$320,$V$85,$I$126:$I$320,$W$86)</f>
        <v>0</v>
      </c>
      <c r="X87" s="56">
        <f t="shared" ref="X87:X97" si="77">COUNTIFS($D$126:$D$320,B87,$F$126:$F$320,$X$85,$I$126:$I$320,$X$86)</f>
        <v>0</v>
      </c>
      <c r="Y87" s="81">
        <f t="shared" ref="Y87:Y97" si="78">COUNTIFS($D$126:$D$320,B87,$F$126:$F$320,$X$85,$I$126:$I$320,$Y$86)</f>
        <v>0</v>
      </c>
      <c r="Z87" s="56">
        <f t="shared" ref="Z87:Z97" si="79">COUNTIFS($D$126:$D$320,B87,$F$126:$F$320,$Z$85,$I$126:$I$320,$Z$86)</f>
        <v>0</v>
      </c>
      <c r="AA87" s="81">
        <f t="shared" ref="AA87:AA97" si="80">COUNTIFS($D$126:$D$320,B87,$F$126:$F$320,$Z$85,$I$126:$I$320,$AA$86)</f>
        <v>0</v>
      </c>
      <c r="AB87" s="82">
        <f t="shared" ref="AB87:AB97" si="81">SUM(F87,H87,J87,L87,N87,P87,R87,T87,V87,X87,Z87)</f>
        <v>0</v>
      </c>
      <c r="AC87" s="83">
        <f t="shared" ref="AC87:AC97" si="82">SUM(G87,I87,K87,M87,O87,Q87,S87,U87,W87,Y87,AA87)</f>
        <v>0</v>
      </c>
      <c r="AD87" s="84">
        <f>SUM(AB87,AC87)</f>
        <v>0</v>
      </c>
      <c r="AE87" s="36"/>
      <c r="AF87" s="36"/>
      <c r="AG87" s="36"/>
      <c r="AH87" s="36"/>
      <c r="AI87" s="36"/>
    </row>
    <row r="88" spans="2:35" ht="16.5" x14ac:dyDescent="0.2">
      <c r="B88" s="45" t="s">
        <v>242</v>
      </c>
      <c r="C88" s="364"/>
      <c r="D88" s="364"/>
      <c r="E88" s="80"/>
      <c r="F88" s="56">
        <f t="shared" si="59"/>
        <v>0</v>
      </c>
      <c r="G88" s="81">
        <f t="shared" si="60"/>
        <v>0</v>
      </c>
      <c r="H88" s="56">
        <f t="shared" si="61"/>
        <v>0</v>
      </c>
      <c r="I88" s="81">
        <f t="shared" si="62"/>
        <v>0</v>
      </c>
      <c r="J88" s="56">
        <f t="shared" si="63"/>
        <v>0</v>
      </c>
      <c r="K88" s="81">
        <f t="shared" si="64"/>
        <v>0</v>
      </c>
      <c r="L88" s="56">
        <f t="shared" si="65"/>
        <v>0</v>
      </c>
      <c r="M88" s="81">
        <f t="shared" si="66"/>
        <v>0</v>
      </c>
      <c r="N88" s="56">
        <f t="shared" si="67"/>
        <v>0</v>
      </c>
      <c r="O88" s="81">
        <f t="shared" si="68"/>
        <v>0</v>
      </c>
      <c r="P88" s="56">
        <f t="shared" si="69"/>
        <v>0</v>
      </c>
      <c r="Q88" s="81">
        <f t="shared" si="70"/>
        <v>0</v>
      </c>
      <c r="R88" s="56">
        <f t="shared" si="71"/>
        <v>0</v>
      </c>
      <c r="S88" s="81">
        <f t="shared" si="72"/>
        <v>0</v>
      </c>
      <c r="T88" s="56">
        <f t="shared" si="73"/>
        <v>0</v>
      </c>
      <c r="U88" s="81">
        <f t="shared" si="74"/>
        <v>0</v>
      </c>
      <c r="V88" s="56">
        <f t="shared" si="75"/>
        <v>0</v>
      </c>
      <c r="W88" s="81">
        <f t="shared" si="76"/>
        <v>0</v>
      </c>
      <c r="X88" s="56">
        <f t="shared" si="77"/>
        <v>0</v>
      </c>
      <c r="Y88" s="81">
        <f t="shared" si="78"/>
        <v>0</v>
      </c>
      <c r="Z88" s="56">
        <f t="shared" si="79"/>
        <v>0</v>
      </c>
      <c r="AA88" s="81">
        <f t="shared" si="80"/>
        <v>0</v>
      </c>
      <c r="AB88" s="82">
        <f t="shared" si="81"/>
        <v>0</v>
      </c>
      <c r="AC88" s="83">
        <f t="shared" si="82"/>
        <v>0</v>
      </c>
      <c r="AD88" s="84">
        <f t="shared" ref="AD88:AD96" si="83">SUM(AB88,AC88)</f>
        <v>0</v>
      </c>
      <c r="AE88" s="36"/>
      <c r="AF88" s="36"/>
      <c r="AG88" s="36"/>
      <c r="AH88" s="36"/>
      <c r="AI88" s="36"/>
    </row>
    <row r="89" spans="2:35" ht="16.5" x14ac:dyDescent="0.2">
      <c r="B89" s="45" t="s">
        <v>243</v>
      </c>
      <c r="C89" s="364"/>
      <c r="D89" s="364"/>
      <c r="E89" s="80"/>
      <c r="F89" s="56">
        <f t="shared" si="59"/>
        <v>0</v>
      </c>
      <c r="G89" s="81">
        <f t="shared" si="60"/>
        <v>0</v>
      </c>
      <c r="H89" s="56">
        <f t="shared" si="61"/>
        <v>0</v>
      </c>
      <c r="I89" s="81">
        <f t="shared" si="62"/>
        <v>0</v>
      </c>
      <c r="J89" s="56">
        <f t="shared" si="63"/>
        <v>0</v>
      </c>
      <c r="K89" s="81">
        <f t="shared" si="64"/>
        <v>0</v>
      </c>
      <c r="L89" s="56">
        <f t="shared" si="65"/>
        <v>0</v>
      </c>
      <c r="M89" s="81">
        <f t="shared" si="66"/>
        <v>0</v>
      </c>
      <c r="N89" s="56">
        <f t="shared" si="67"/>
        <v>0</v>
      </c>
      <c r="O89" s="81">
        <f t="shared" si="68"/>
        <v>0</v>
      </c>
      <c r="P89" s="56">
        <f t="shared" si="69"/>
        <v>0</v>
      </c>
      <c r="Q89" s="81">
        <f t="shared" si="70"/>
        <v>0</v>
      </c>
      <c r="R89" s="56">
        <f t="shared" si="71"/>
        <v>0</v>
      </c>
      <c r="S89" s="81">
        <f t="shared" si="72"/>
        <v>0</v>
      </c>
      <c r="T89" s="56">
        <f t="shared" si="73"/>
        <v>0</v>
      </c>
      <c r="U89" s="81">
        <f t="shared" si="74"/>
        <v>0</v>
      </c>
      <c r="V89" s="56">
        <f t="shared" si="75"/>
        <v>0</v>
      </c>
      <c r="W89" s="81">
        <f t="shared" si="76"/>
        <v>0</v>
      </c>
      <c r="X89" s="56">
        <f t="shared" si="77"/>
        <v>0</v>
      </c>
      <c r="Y89" s="81">
        <f t="shared" si="78"/>
        <v>0</v>
      </c>
      <c r="Z89" s="56">
        <f t="shared" si="79"/>
        <v>0</v>
      </c>
      <c r="AA89" s="81">
        <f t="shared" si="80"/>
        <v>0</v>
      </c>
      <c r="AB89" s="82">
        <f t="shared" si="81"/>
        <v>0</v>
      </c>
      <c r="AC89" s="83">
        <f t="shared" si="82"/>
        <v>0</v>
      </c>
      <c r="AD89" s="84">
        <f t="shared" si="83"/>
        <v>0</v>
      </c>
      <c r="AE89" s="36"/>
      <c r="AF89" s="36"/>
      <c r="AG89" s="36"/>
      <c r="AH89" s="36"/>
      <c r="AI89" s="36"/>
    </row>
    <row r="90" spans="2:35" ht="16.5" x14ac:dyDescent="0.2">
      <c r="B90" s="45" t="s">
        <v>244</v>
      </c>
      <c r="C90" s="364"/>
      <c r="D90" s="364"/>
      <c r="E90" s="80"/>
      <c r="F90" s="56">
        <f t="shared" si="59"/>
        <v>0</v>
      </c>
      <c r="G90" s="81">
        <f t="shared" si="60"/>
        <v>0</v>
      </c>
      <c r="H90" s="56">
        <f t="shared" si="61"/>
        <v>0</v>
      </c>
      <c r="I90" s="81">
        <f t="shared" si="62"/>
        <v>0</v>
      </c>
      <c r="J90" s="56">
        <f t="shared" si="63"/>
        <v>0</v>
      </c>
      <c r="K90" s="81">
        <f t="shared" si="64"/>
        <v>0</v>
      </c>
      <c r="L90" s="56">
        <f t="shared" si="65"/>
        <v>0</v>
      </c>
      <c r="M90" s="81">
        <f t="shared" si="66"/>
        <v>0</v>
      </c>
      <c r="N90" s="56">
        <f t="shared" si="67"/>
        <v>0</v>
      </c>
      <c r="O90" s="81">
        <f t="shared" si="68"/>
        <v>0</v>
      </c>
      <c r="P90" s="56">
        <f t="shared" si="69"/>
        <v>0</v>
      </c>
      <c r="Q90" s="81">
        <f t="shared" si="70"/>
        <v>0</v>
      </c>
      <c r="R90" s="56">
        <f t="shared" si="71"/>
        <v>0</v>
      </c>
      <c r="S90" s="81">
        <f t="shared" si="72"/>
        <v>0</v>
      </c>
      <c r="T90" s="56">
        <f t="shared" si="73"/>
        <v>0</v>
      </c>
      <c r="U90" s="81">
        <f t="shared" si="74"/>
        <v>0</v>
      </c>
      <c r="V90" s="56">
        <f t="shared" si="75"/>
        <v>0</v>
      </c>
      <c r="W90" s="81">
        <f t="shared" si="76"/>
        <v>0</v>
      </c>
      <c r="X90" s="56">
        <f t="shared" si="77"/>
        <v>0</v>
      </c>
      <c r="Y90" s="81">
        <f t="shared" si="78"/>
        <v>0</v>
      </c>
      <c r="Z90" s="56">
        <f t="shared" si="79"/>
        <v>0</v>
      </c>
      <c r="AA90" s="81">
        <f t="shared" si="80"/>
        <v>0</v>
      </c>
      <c r="AB90" s="82">
        <f t="shared" si="81"/>
        <v>0</v>
      </c>
      <c r="AC90" s="83">
        <f t="shared" si="82"/>
        <v>0</v>
      </c>
      <c r="AD90" s="84">
        <f t="shared" si="83"/>
        <v>0</v>
      </c>
      <c r="AE90" s="36"/>
      <c r="AF90" s="36"/>
      <c r="AG90" s="36"/>
      <c r="AH90" s="36"/>
      <c r="AI90" s="36"/>
    </row>
    <row r="91" spans="2:35" ht="16.5" x14ac:dyDescent="0.2">
      <c r="B91" s="45" t="s">
        <v>245</v>
      </c>
      <c r="C91" s="364"/>
      <c r="D91" s="364"/>
      <c r="E91" s="80"/>
      <c r="F91" s="56">
        <f t="shared" si="59"/>
        <v>0</v>
      </c>
      <c r="G91" s="81">
        <f t="shared" si="60"/>
        <v>0</v>
      </c>
      <c r="H91" s="56">
        <f t="shared" si="61"/>
        <v>0</v>
      </c>
      <c r="I91" s="81">
        <f t="shared" si="62"/>
        <v>0</v>
      </c>
      <c r="J91" s="56">
        <f t="shared" si="63"/>
        <v>0</v>
      </c>
      <c r="K91" s="81">
        <f t="shared" si="64"/>
        <v>0</v>
      </c>
      <c r="L91" s="56">
        <f t="shared" si="65"/>
        <v>0</v>
      </c>
      <c r="M91" s="81">
        <f t="shared" si="66"/>
        <v>0</v>
      </c>
      <c r="N91" s="56">
        <f t="shared" si="67"/>
        <v>0</v>
      </c>
      <c r="O91" s="81">
        <f t="shared" si="68"/>
        <v>0</v>
      </c>
      <c r="P91" s="56">
        <f t="shared" si="69"/>
        <v>0</v>
      </c>
      <c r="Q91" s="81">
        <f t="shared" si="70"/>
        <v>0</v>
      </c>
      <c r="R91" s="56">
        <f t="shared" si="71"/>
        <v>0</v>
      </c>
      <c r="S91" s="81">
        <f t="shared" si="72"/>
        <v>0</v>
      </c>
      <c r="T91" s="56">
        <f t="shared" si="73"/>
        <v>0</v>
      </c>
      <c r="U91" s="81">
        <f t="shared" si="74"/>
        <v>0</v>
      </c>
      <c r="V91" s="56">
        <f t="shared" si="75"/>
        <v>0</v>
      </c>
      <c r="W91" s="81">
        <f t="shared" si="76"/>
        <v>0</v>
      </c>
      <c r="X91" s="56">
        <f t="shared" si="77"/>
        <v>0</v>
      </c>
      <c r="Y91" s="81">
        <f t="shared" si="78"/>
        <v>0</v>
      </c>
      <c r="Z91" s="56">
        <f t="shared" si="79"/>
        <v>0</v>
      </c>
      <c r="AA91" s="81">
        <f t="shared" si="80"/>
        <v>0</v>
      </c>
      <c r="AB91" s="82">
        <f t="shared" si="81"/>
        <v>0</v>
      </c>
      <c r="AC91" s="83">
        <f t="shared" si="82"/>
        <v>0</v>
      </c>
      <c r="AD91" s="84">
        <f t="shared" si="83"/>
        <v>0</v>
      </c>
      <c r="AE91" s="36"/>
      <c r="AF91" s="36"/>
      <c r="AG91" s="36"/>
      <c r="AH91" s="36"/>
      <c r="AI91" s="36"/>
    </row>
    <row r="92" spans="2:35" ht="16.5" x14ac:dyDescent="0.2">
      <c r="B92" s="45" t="s">
        <v>246</v>
      </c>
      <c r="C92" s="364"/>
      <c r="D92" s="364"/>
      <c r="E92" s="80"/>
      <c r="F92" s="56">
        <f t="shared" si="59"/>
        <v>0</v>
      </c>
      <c r="G92" s="81">
        <f t="shared" si="60"/>
        <v>0</v>
      </c>
      <c r="H92" s="56">
        <f t="shared" si="61"/>
        <v>0</v>
      </c>
      <c r="I92" s="81">
        <f t="shared" si="62"/>
        <v>0</v>
      </c>
      <c r="J92" s="56">
        <f t="shared" si="63"/>
        <v>0</v>
      </c>
      <c r="K92" s="81">
        <f t="shared" si="64"/>
        <v>0</v>
      </c>
      <c r="L92" s="56">
        <f t="shared" si="65"/>
        <v>0</v>
      </c>
      <c r="M92" s="81">
        <f t="shared" si="66"/>
        <v>0</v>
      </c>
      <c r="N92" s="56">
        <f t="shared" si="67"/>
        <v>0</v>
      </c>
      <c r="O92" s="81">
        <f t="shared" si="68"/>
        <v>0</v>
      </c>
      <c r="P92" s="56">
        <f t="shared" si="69"/>
        <v>0</v>
      </c>
      <c r="Q92" s="81">
        <f t="shared" si="70"/>
        <v>0</v>
      </c>
      <c r="R92" s="56">
        <f t="shared" si="71"/>
        <v>0</v>
      </c>
      <c r="S92" s="81">
        <f t="shared" si="72"/>
        <v>0</v>
      </c>
      <c r="T92" s="56">
        <f t="shared" si="73"/>
        <v>0</v>
      </c>
      <c r="U92" s="81">
        <f t="shared" si="74"/>
        <v>0</v>
      </c>
      <c r="V92" s="56">
        <f t="shared" si="75"/>
        <v>0</v>
      </c>
      <c r="W92" s="81">
        <f t="shared" si="76"/>
        <v>0</v>
      </c>
      <c r="X92" s="56">
        <f t="shared" si="77"/>
        <v>0</v>
      </c>
      <c r="Y92" s="81">
        <f t="shared" si="78"/>
        <v>0</v>
      </c>
      <c r="Z92" s="56">
        <f t="shared" si="79"/>
        <v>0</v>
      </c>
      <c r="AA92" s="81">
        <f t="shared" si="80"/>
        <v>0</v>
      </c>
      <c r="AB92" s="82">
        <f t="shared" si="81"/>
        <v>0</v>
      </c>
      <c r="AC92" s="83">
        <f t="shared" si="82"/>
        <v>0</v>
      </c>
      <c r="AD92" s="84">
        <f t="shared" si="83"/>
        <v>0</v>
      </c>
      <c r="AE92" s="36"/>
      <c r="AF92" s="36"/>
      <c r="AG92" s="36"/>
      <c r="AH92" s="36"/>
      <c r="AI92" s="36"/>
    </row>
    <row r="93" spans="2:35" ht="16.5" x14ac:dyDescent="0.2">
      <c r="B93" s="45" t="s">
        <v>247</v>
      </c>
      <c r="C93" s="364"/>
      <c r="D93" s="364"/>
      <c r="E93" s="80"/>
      <c r="F93" s="56">
        <f t="shared" si="59"/>
        <v>0</v>
      </c>
      <c r="G93" s="81">
        <f t="shared" si="60"/>
        <v>0</v>
      </c>
      <c r="H93" s="56">
        <f t="shared" si="61"/>
        <v>0</v>
      </c>
      <c r="I93" s="81">
        <f t="shared" si="62"/>
        <v>0</v>
      </c>
      <c r="J93" s="56">
        <f t="shared" si="63"/>
        <v>0</v>
      </c>
      <c r="K93" s="81">
        <f t="shared" si="64"/>
        <v>0</v>
      </c>
      <c r="L93" s="56">
        <f t="shared" si="65"/>
        <v>0</v>
      </c>
      <c r="M93" s="81">
        <f t="shared" si="66"/>
        <v>0</v>
      </c>
      <c r="N93" s="56">
        <f t="shared" si="67"/>
        <v>0</v>
      </c>
      <c r="O93" s="81">
        <f t="shared" si="68"/>
        <v>0</v>
      </c>
      <c r="P93" s="56">
        <f t="shared" si="69"/>
        <v>0</v>
      </c>
      <c r="Q93" s="81">
        <f t="shared" si="70"/>
        <v>0</v>
      </c>
      <c r="R93" s="56">
        <f t="shared" si="71"/>
        <v>0</v>
      </c>
      <c r="S93" s="81">
        <f t="shared" si="72"/>
        <v>0</v>
      </c>
      <c r="T93" s="56">
        <f t="shared" si="73"/>
        <v>0</v>
      </c>
      <c r="U93" s="81">
        <f t="shared" si="74"/>
        <v>0</v>
      </c>
      <c r="V93" s="56">
        <f t="shared" si="75"/>
        <v>0</v>
      </c>
      <c r="W93" s="81">
        <f t="shared" si="76"/>
        <v>0</v>
      </c>
      <c r="X93" s="56">
        <f t="shared" si="77"/>
        <v>0</v>
      </c>
      <c r="Y93" s="81">
        <f t="shared" si="78"/>
        <v>0</v>
      </c>
      <c r="Z93" s="56">
        <f t="shared" si="79"/>
        <v>0</v>
      </c>
      <c r="AA93" s="81">
        <f t="shared" si="80"/>
        <v>0</v>
      </c>
      <c r="AB93" s="82">
        <f t="shared" si="81"/>
        <v>0</v>
      </c>
      <c r="AC93" s="83">
        <f t="shared" si="82"/>
        <v>0</v>
      </c>
      <c r="AD93" s="84">
        <f t="shared" si="83"/>
        <v>0</v>
      </c>
      <c r="AE93" s="36"/>
      <c r="AF93" s="36"/>
      <c r="AG93" s="36"/>
      <c r="AH93" s="36"/>
      <c r="AI93" s="36"/>
    </row>
    <row r="94" spans="2:35" ht="16.5" x14ac:dyDescent="0.2">
      <c r="B94" s="45" t="s">
        <v>367</v>
      </c>
      <c r="C94" s="364"/>
      <c r="D94" s="364"/>
      <c r="E94" s="80"/>
      <c r="F94" s="56">
        <f t="shared" si="59"/>
        <v>0</v>
      </c>
      <c r="G94" s="81">
        <f t="shared" si="60"/>
        <v>0</v>
      </c>
      <c r="H94" s="56">
        <f t="shared" si="61"/>
        <v>0</v>
      </c>
      <c r="I94" s="81">
        <f t="shared" si="62"/>
        <v>0</v>
      </c>
      <c r="J94" s="56">
        <f t="shared" si="63"/>
        <v>0</v>
      </c>
      <c r="K94" s="81">
        <f t="shared" si="64"/>
        <v>0</v>
      </c>
      <c r="L94" s="56">
        <f t="shared" si="65"/>
        <v>0</v>
      </c>
      <c r="M94" s="81">
        <f t="shared" si="66"/>
        <v>0</v>
      </c>
      <c r="N94" s="56">
        <f t="shared" si="67"/>
        <v>0</v>
      </c>
      <c r="O94" s="81">
        <f t="shared" si="68"/>
        <v>0</v>
      </c>
      <c r="P94" s="56">
        <f t="shared" si="69"/>
        <v>0</v>
      </c>
      <c r="Q94" s="81">
        <f t="shared" si="70"/>
        <v>0</v>
      </c>
      <c r="R94" s="56">
        <f t="shared" si="71"/>
        <v>0</v>
      </c>
      <c r="S94" s="81">
        <f t="shared" si="72"/>
        <v>0</v>
      </c>
      <c r="T94" s="56">
        <f t="shared" si="73"/>
        <v>0</v>
      </c>
      <c r="U94" s="81">
        <f t="shared" si="74"/>
        <v>0</v>
      </c>
      <c r="V94" s="56">
        <f t="shared" si="75"/>
        <v>0</v>
      </c>
      <c r="W94" s="81">
        <f t="shared" si="76"/>
        <v>0</v>
      </c>
      <c r="X94" s="56">
        <f t="shared" si="77"/>
        <v>0</v>
      </c>
      <c r="Y94" s="81">
        <f t="shared" si="78"/>
        <v>0</v>
      </c>
      <c r="Z94" s="56">
        <f t="shared" si="79"/>
        <v>0</v>
      </c>
      <c r="AA94" s="81">
        <f t="shared" si="80"/>
        <v>0</v>
      </c>
      <c r="AB94" s="82">
        <f t="shared" si="81"/>
        <v>0</v>
      </c>
      <c r="AC94" s="83">
        <f t="shared" si="82"/>
        <v>0</v>
      </c>
      <c r="AD94" s="84">
        <f t="shared" si="83"/>
        <v>0</v>
      </c>
      <c r="AE94" s="36"/>
      <c r="AF94" s="36"/>
      <c r="AG94" s="36"/>
      <c r="AH94" s="36"/>
      <c r="AI94" s="36"/>
    </row>
    <row r="95" spans="2:35" ht="16.5" x14ac:dyDescent="0.2">
      <c r="B95" s="45" t="s">
        <v>248</v>
      </c>
      <c r="C95" s="364"/>
      <c r="D95" s="364"/>
      <c r="E95" s="80"/>
      <c r="F95" s="56">
        <f t="shared" si="59"/>
        <v>0</v>
      </c>
      <c r="G95" s="81">
        <f t="shared" si="60"/>
        <v>0</v>
      </c>
      <c r="H95" s="56">
        <f t="shared" si="61"/>
        <v>0</v>
      </c>
      <c r="I95" s="81">
        <f t="shared" si="62"/>
        <v>0</v>
      </c>
      <c r="J95" s="56">
        <f t="shared" si="63"/>
        <v>0</v>
      </c>
      <c r="K95" s="81">
        <f t="shared" si="64"/>
        <v>0</v>
      </c>
      <c r="L95" s="56">
        <f t="shared" si="65"/>
        <v>0</v>
      </c>
      <c r="M95" s="81">
        <f t="shared" si="66"/>
        <v>0</v>
      </c>
      <c r="N95" s="56">
        <f t="shared" si="67"/>
        <v>0</v>
      </c>
      <c r="O95" s="81">
        <f t="shared" si="68"/>
        <v>0</v>
      </c>
      <c r="P95" s="56">
        <f t="shared" si="69"/>
        <v>0</v>
      </c>
      <c r="Q95" s="81">
        <f t="shared" si="70"/>
        <v>0</v>
      </c>
      <c r="R95" s="56">
        <f t="shared" si="71"/>
        <v>0</v>
      </c>
      <c r="S95" s="81">
        <f t="shared" si="72"/>
        <v>0</v>
      </c>
      <c r="T95" s="56">
        <f t="shared" si="73"/>
        <v>0</v>
      </c>
      <c r="U95" s="81">
        <f t="shared" si="74"/>
        <v>0</v>
      </c>
      <c r="V95" s="56">
        <f t="shared" si="75"/>
        <v>0</v>
      </c>
      <c r="W95" s="81">
        <f t="shared" si="76"/>
        <v>0</v>
      </c>
      <c r="X95" s="56">
        <f t="shared" si="77"/>
        <v>0</v>
      </c>
      <c r="Y95" s="81">
        <f t="shared" si="78"/>
        <v>0</v>
      </c>
      <c r="Z95" s="56">
        <f t="shared" si="79"/>
        <v>0</v>
      </c>
      <c r="AA95" s="81">
        <f t="shared" si="80"/>
        <v>0</v>
      </c>
      <c r="AB95" s="82">
        <f t="shared" si="81"/>
        <v>0</v>
      </c>
      <c r="AC95" s="83">
        <f t="shared" si="82"/>
        <v>0</v>
      </c>
      <c r="AD95" s="84">
        <f t="shared" si="83"/>
        <v>0</v>
      </c>
      <c r="AE95" s="36"/>
      <c r="AF95" s="36"/>
      <c r="AG95" s="36"/>
      <c r="AH95" s="36"/>
      <c r="AI95" s="36"/>
    </row>
    <row r="96" spans="2:35" ht="16.5" x14ac:dyDescent="0.2">
      <c r="B96" s="45" t="s">
        <v>249</v>
      </c>
      <c r="C96" s="364"/>
      <c r="D96" s="364"/>
      <c r="E96" s="80"/>
      <c r="F96" s="56">
        <f t="shared" si="59"/>
        <v>0</v>
      </c>
      <c r="G96" s="81">
        <f t="shared" si="60"/>
        <v>0</v>
      </c>
      <c r="H96" s="56">
        <f t="shared" si="61"/>
        <v>0</v>
      </c>
      <c r="I96" s="81">
        <f t="shared" si="62"/>
        <v>0</v>
      </c>
      <c r="J96" s="56">
        <f t="shared" si="63"/>
        <v>0</v>
      </c>
      <c r="K96" s="81">
        <f t="shared" si="64"/>
        <v>0</v>
      </c>
      <c r="L96" s="56">
        <f t="shared" si="65"/>
        <v>0</v>
      </c>
      <c r="M96" s="81">
        <f t="shared" si="66"/>
        <v>0</v>
      </c>
      <c r="N96" s="56">
        <f t="shared" si="67"/>
        <v>0</v>
      </c>
      <c r="O96" s="81">
        <f t="shared" si="68"/>
        <v>0</v>
      </c>
      <c r="P96" s="56">
        <f t="shared" si="69"/>
        <v>0</v>
      </c>
      <c r="Q96" s="81">
        <f t="shared" si="70"/>
        <v>0</v>
      </c>
      <c r="R96" s="56">
        <f t="shared" si="71"/>
        <v>0</v>
      </c>
      <c r="S96" s="81">
        <f t="shared" si="72"/>
        <v>0</v>
      </c>
      <c r="T96" s="56">
        <f t="shared" si="73"/>
        <v>0</v>
      </c>
      <c r="U96" s="81">
        <f t="shared" si="74"/>
        <v>0</v>
      </c>
      <c r="V96" s="56">
        <f t="shared" si="75"/>
        <v>0</v>
      </c>
      <c r="W96" s="81">
        <f t="shared" si="76"/>
        <v>0</v>
      </c>
      <c r="X96" s="56">
        <f t="shared" si="77"/>
        <v>0</v>
      </c>
      <c r="Y96" s="81">
        <f t="shared" si="78"/>
        <v>0</v>
      </c>
      <c r="Z96" s="56">
        <f t="shared" si="79"/>
        <v>0</v>
      </c>
      <c r="AA96" s="81">
        <f t="shared" si="80"/>
        <v>0</v>
      </c>
      <c r="AB96" s="82">
        <f t="shared" si="81"/>
        <v>0</v>
      </c>
      <c r="AC96" s="83">
        <f t="shared" si="82"/>
        <v>0</v>
      </c>
      <c r="AD96" s="84">
        <f t="shared" si="83"/>
        <v>0</v>
      </c>
      <c r="AE96" s="36"/>
      <c r="AF96" s="36"/>
      <c r="AG96" s="36"/>
      <c r="AH96" s="36"/>
      <c r="AI96" s="36"/>
    </row>
    <row r="97" spans="2:35" ht="16.5" x14ac:dyDescent="0.2">
      <c r="B97" s="45" t="s">
        <v>361</v>
      </c>
      <c r="C97" s="364"/>
      <c r="D97" s="364"/>
      <c r="E97" s="80"/>
      <c r="F97" s="56">
        <f t="shared" si="59"/>
        <v>0</v>
      </c>
      <c r="G97" s="81">
        <f t="shared" si="60"/>
        <v>0</v>
      </c>
      <c r="H97" s="56">
        <f t="shared" si="61"/>
        <v>0</v>
      </c>
      <c r="I97" s="81">
        <f t="shared" si="62"/>
        <v>0</v>
      </c>
      <c r="J97" s="56">
        <f t="shared" si="63"/>
        <v>0</v>
      </c>
      <c r="K97" s="81">
        <f t="shared" si="64"/>
        <v>0</v>
      </c>
      <c r="L97" s="56">
        <f t="shared" si="65"/>
        <v>0</v>
      </c>
      <c r="M97" s="81">
        <f t="shared" si="66"/>
        <v>0</v>
      </c>
      <c r="N97" s="56">
        <f t="shared" si="67"/>
        <v>0</v>
      </c>
      <c r="O97" s="81">
        <f t="shared" si="68"/>
        <v>0</v>
      </c>
      <c r="P97" s="56">
        <f t="shared" si="69"/>
        <v>0</v>
      </c>
      <c r="Q97" s="81">
        <f t="shared" si="70"/>
        <v>0</v>
      </c>
      <c r="R97" s="56">
        <f t="shared" si="71"/>
        <v>0</v>
      </c>
      <c r="S97" s="81">
        <f t="shared" si="72"/>
        <v>0</v>
      </c>
      <c r="T97" s="56">
        <f t="shared" si="73"/>
        <v>0</v>
      </c>
      <c r="U97" s="81">
        <f t="shared" si="74"/>
        <v>0</v>
      </c>
      <c r="V97" s="56">
        <f t="shared" si="75"/>
        <v>0</v>
      </c>
      <c r="W97" s="81">
        <f t="shared" si="76"/>
        <v>0</v>
      </c>
      <c r="X97" s="56">
        <f t="shared" si="77"/>
        <v>0</v>
      </c>
      <c r="Y97" s="81">
        <f t="shared" si="78"/>
        <v>0</v>
      </c>
      <c r="Z97" s="56">
        <f t="shared" si="79"/>
        <v>0</v>
      </c>
      <c r="AA97" s="81">
        <f t="shared" si="80"/>
        <v>0</v>
      </c>
      <c r="AB97" s="82">
        <f t="shared" si="81"/>
        <v>0</v>
      </c>
      <c r="AC97" s="83">
        <f t="shared" si="82"/>
        <v>0</v>
      </c>
      <c r="AD97" s="84">
        <f>SUM(AB97,AC97)</f>
        <v>0</v>
      </c>
      <c r="AE97" s="36"/>
      <c r="AF97" s="36"/>
      <c r="AG97" s="36"/>
      <c r="AH97" s="36"/>
      <c r="AI97" s="36"/>
    </row>
    <row r="98" spans="2:35" ht="14.25" x14ac:dyDescent="0.2">
      <c r="B98" s="85"/>
      <c r="C98" s="365"/>
      <c r="D98" s="365"/>
      <c r="E98" s="86"/>
      <c r="F98" s="43">
        <f t="shared" ref="F98:AD98" si="84">SUM(F87:F96)</f>
        <v>0</v>
      </c>
      <c r="G98" s="44">
        <f t="shared" si="84"/>
        <v>0</v>
      </c>
      <c r="H98" s="43">
        <f t="shared" si="84"/>
        <v>0</v>
      </c>
      <c r="I98" s="44">
        <f t="shared" si="84"/>
        <v>0</v>
      </c>
      <c r="J98" s="43">
        <f t="shared" si="84"/>
        <v>0</v>
      </c>
      <c r="K98" s="44">
        <f t="shared" si="84"/>
        <v>0</v>
      </c>
      <c r="L98" s="43">
        <f t="shared" si="84"/>
        <v>0</v>
      </c>
      <c r="M98" s="44">
        <f t="shared" si="84"/>
        <v>0</v>
      </c>
      <c r="N98" s="43">
        <f t="shared" si="84"/>
        <v>0</v>
      </c>
      <c r="O98" s="44">
        <f t="shared" si="84"/>
        <v>0</v>
      </c>
      <c r="P98" s="43">
        <f t="shared" si="84"/>
        <v>0</v>
      </c>
      <c r="Q98" s="44">
        <f t="shared" si="84"/>
        <v>0</v>
      </c>
      <c r="R98" s="43">
        <f t="shared" si="84"/>
        <v>0</v>
      </c>
      <c r="S98" s="44">
        <f t="shared" si="84"/>
        <v>0</v>
      </c>
      <c r="T98" s="43">
        <f t="shared" si="84"/>
        <v>0</v>
      </c>
      <c r="U98" s="44">
        <f t="shared" si="84"/>
        <v>0</v>
      </c>
      <c r="V98" s="43">
        <f t="shared" si="84"/>
        <v>0</v>
      </c>
      <c r="W98" s="44">
        <f t="shared" si="84"/>
        <v>0</v>
      </c>
      <c r="X98" s="43">
        <f t="shared" si="84"/>
        <v>0</v>
      </c>
      <c r="Y98" s="44">
        <f t="shared" si="84"/>
        <v>0</v>
      </c>
      <c r="Z98" s="43">
        <f t="shared" si="84"/>
        <v>0</v>
      </c>
      <c r="AA98" s="44">
        <f t="shared" si="84"/>
        <v>0</v>
      </c>
      <c r="AB98" s="43">
        <f t="shared" si="84"/>
        <v>0</v>
      </c>
      <c r="AC98" s="44">
        <f t="shared" si="84"/>
        <v>0</v>
      </c>
      <c r="AD98" s="51">
        <f t="shared" si="84"/>
        <v>0</v>
      </c>
      <c r="AE98" s="36"/>
      <c r="AF98" s="36"/>
      <c r="AG98" s="36"/>
      <c r="AH98" s="36"/>
      <c r="AI98" s="36"/>
    </row>
    <row r="99" spans="2:35" x14ac:dyDescent="0.2">
      <c r="B99" s="87"/>
      <c r="C99" s="87"/>
      <c r="D99" s="87"/>
      <c r="E99" s="87"/>
      <c r="F99" s="88"/>
      <c r="G99" s="88"/>
      <c r="H99" s="88"/>
      <c r="I99" s="88"/>
      <c r="J99" s="88"/>
      <c r="K99" s="88"/>
      <c r="L99" s="88"/>
      <c r="M99" s="88"/>
      <c r="N99" s="88"/>
      <c r="O99" s="88"/>
      <c r="P99" s="88"/>
      <c r="Q99" s="88"/>
      <c r="R99" s="88"/>
      <c r="S99" s="88"/>
      <c r="T99" s="88"/>
      <c r="U99" s="88"/>
      <c r="V99" s="88"/>
      <c r="W99" s="88"/>
      <c r="X99" s="88"/>
      <c r="Y99" s="88"/>
      <c r="Z99" s="88"/>
      <c r="AA99" s="88"/>
      <c r="AB99" s="88"/>
      <c r="AC99" s="88"/>
      <c r="AD99" s="89"/>
      <c r="AE99" s="36"/>
      <c r="AF99" s="36"/>
      <c r="AG99" s="36"/>
      <c r="AH99" s="36"/>
      <c r="AI99" s="36"/>
    </row>
    <row r="100" spans="2:35" x14ac:dyDescent="0.2">
      <c r="B100" s="87"/>
      <c r="C100" s="87"/>
      <c r="D100" s="87"/>
      <c r="E100" s="87"/>
      <c r="F100" s="88"/>
      <c r="G100" s="88"/>
      <c r="H100" s="88"/>
      <c r="I100" s="88"/>
      <c r="J100" s="88"/>
      <c r="K100" s="88"/>
      <c r="L100" s="88"/>
      <c r="M100" s="88"/>
      <c r="N100" s="88"/>
      <c r="O100" s="88"/>
      <c r="P100" s="88"/>
      <c r="Q100" s="88"/>
      <c r="R100" s="88"/>
      <c r="S100" s="88"/>
      <c r="T100" s="88"/>
      <c r="U100" s="88"/>
      <c r="V100" s="88"/>
      <c r="W100" s="88"/>
      <c r="X100" s="88"/>
      <c r="Y100" s="88"/>
      <c r="Z100" s="88"/>
      <c r="AA100" s="88"/>
      <c r="AB100" s="88"/>
      <c r="AC100" s="88"/>
      <c r="AD100" s="89"/>
      <c r="AE100" s="36"/>
      <c r="AF100" s="36"/>
      <c r="AG100" s="36"/>
      <c r="AH100" s="36"/>
      <c r="AI100" s="36"/>
    </row>
    <row r="101" spans="2:35" x14ac:dyDescent="0.2">
      <c r="B101" s="87"/>
      <c r="C101" s="87"/>
      <c r="D101" s="87"/>
      <c r="E101" s="87"/>
      <c r="F101" s="88"/>
      <c r="G101" s="88"/>
      <c r="H101" s="88"/>
      <c r="I101" s="88"/>
      <c r="J101" s="88"/>
      <c r="K101" s="88"/>
      <c r="L101" s="88"/>
      <c r="M101" s="88"/>
      <c r="N101" s="88"/>
      <c r="O101" s="88"/>
      <c r="P101" s="88"/>
      <c r="Q101" s="88"/>
      <c r="R101" s="88"/>
      <c r="S101" s="88"/>
      <c r="T101" s="88"/>
      <c r="U101" s="88"/>
      <c r="V101" s="88"/>
      <c r="W101" s="88"/>
      <c r="X101" s="88"/>
      <c r="Y101" s="88"/>
      <c r="Z101" s="88"/>
      <c r="AA101" s="88"/>
      <c r="AB101" s="88"/>
      <c r="AC101" s="88"/>
      <c r="AD101" s="89"/>
      <c r="AE101" s="36"/>
      <c r="AF101" s="36"/>
      <c r="AG101" s="36"/>
      <c r="AH101" s="36"/>
      <c r="AI101" s="36"/>
    </row>
    <row r="102" spans="2:35" x14ac:dyDescent="0.2">
      <c r="B102" s="87"/>
      <c r="C102" s="87"/>
      <c r="D102" s="87"/>
      <c r="E102" s="87"/>
      <c r="F102" s="88"/>
      <c r="G102" s="88"/>
      <c r="H102" s="88"/>
      <c r="I102" s="88"/>
      <c r="J102" s="88"/>
      <c r="K102" s="88"/>
      <c r="L102" s="88"/>
      <c r="M102" s="88"/>
      <c r="N102" s="88"/>
      <c r="O102" s="88"/>
      <c r="P102" s="88"/>
      <c r="Q102" s="88"/>
      <c r="R102" s="88"/>
      <c r="S102" s="88"/>
      <c r="T102" s="88"/>
      <c r="U102" s="88"/>
      <c r="V102" s="88"/>
      <c r="W102" s="88"/>
      <c r="X102" s="88"/>
      <c r="Y102" s="88"/>
      <c r="Z102" s="88"/>
      <c r="AA102" s="88"/>
      <c r="AB102" s="88"/>
      <c r="AC102" s="88"/>
      <c r="AD102" s="89"/>
      <c r="AE102" s="36"/>
      <c r="AF102" s="36"/>
      <c r="AG102" s="36"/>
      <c r="AH102" s="36"/>
      <c r="AI102" s="36"/>
    </row>
    <row r="103" spans="2:35" ht="15.75" x14ac:dyDescent="0.2">
      <c r="B103" s="33" t="s">
        <v>365</v>
      </c>
      <c r="C103" s="33"/>
      <c r="D103" s="33"/>
      <c r="E103" s="87"/>
      <c r="F103" s="88"/>
      <c r="G103" s="88"/>
      <c r="H103" s="88"/>
      <c r="I103" s="88"/>
      <c r="J103" s="88"/>
      <c r="K103" s="88"/>
      <c r="L103" s="88"/>
      <c r="M103" s="88"/>
      <c r="N103" s="88"/>
      <c r="O103" s="88"/>
      <c r="P103" s="88"/>
      <c r="Q103" s="88"/>
      <c r="R103" s="88"/>
      <c r="S103" s="88"/>
      <c r="T103" s="88"/>
      <c r="U103" s="88"/>
      <c r="V103" s="88"/>
      <c r="W103" s="88"/>
      <c r="X103" s="88"/>
      <c r="Y103" s="88"/>
      <c r="Z103" s="88"/>
      <c r="AA103" s="88"/>
      <c r="AB103" s="88"/>
      <c r="AC103" s="88"/>
      <c r="AD103" s="89"/>
      <c r="AE103" s="36"/>
      <c r="AF103" s="36"/>
      <c r="AG103" s="36"/>
      <c r="AH103" s="36"/>
      <c r="AI103" s="36"/>
    </row>
    <row r="104" spans="2:35" ht="5.0999999999999996" customHeight="1" x14ac:dyDescent="0.2">
      <c r="B104" s="33"/>
      <c r="C104" s="33"/>
      <c r="D104" s="33"/>
      <c r="E104" s="33"/>
      <c r="P104" s="35"/>
      <c r="Y104" s="36"/>
      <c r="Z104" s="36"/>
      <c r="AA104" s="36"/>
    </row>
    <row r="105" spans="2:35" ht="22.5" customHeight="1" x14ac:dyDescent="0.2">
      <c r="B105" s="575" t="s">
        <v>7</v>
      </c>
      <c r="C105" s="284"/>
      <c r="D105" s="284"/>
      <c r="E105" s="90"/>
      <c r="F105" s="575" t="s">
        <v>255</v>
      </c>
      <c r="G105" s="575"/>
      <c r="H105" s="575"/>
      <c r="I105" s="575"/>
      <c r="J105" s="575"/>
      <c r="K105" s="575"/>
      <c r="L105" s="576" t="s">
        <v>256</v>
      </c>
      <c r="M105" s="88"/>
      <c r="N105" s="572" t="s">
        <v>238</v>
      </c>
      <c r="O105" s="575" t="s">
        <v>255</v>
      </c>
      <c r="P105" s="575"/>
      <c r="Q105" s="575"/>
      <c r="R105" s="575"/>
      <c r="S105" s="575"/>
      <c r="T105" s="575"/>
      <c r="U105" s="576" t="s">
        <v>256</v>
      </c>
      <c r="V105" s="88"/>
      <c r="W105" s="88"/>
      <c r="X105" s="88"/>
      <c r="Y105" s="88"/>
      <c r="Z105" s="88"/>
      <c r="AA105" s="88"/>
      <c r="AB105" s="88"/>
      <c r="AC105" s="88"/>
      <c r="AD105" s="89"/>
      <c r="AE105" s="36"/>
      <c r="AF105" s="36"/>
      <c r="AG105" s="36"/>
      <c r="AH105" s="36"/>
      <c r="AI105" s="36"/>
    </row>
    <row r="106" spans="2:35" ht="38.25" x14ac:dyDescent="0.2">
      <c r="B106" s="575"/>
      <c r="C106" s="284"/>
      <c r="D106" s="284"/>
      <c r="E106" s="90"/>
      <c r="F106" s="91" t="s">
        <v>1</v>
      </c>
      <c r="G106" s="91" t="s">
        <v>4</v>
      </c>
      <c r="H106" s="91" t="s">
        <v>159</v>
      </c>
      <c r="I106" s="91" t="s">
        <v>160</v>
      </c>
      <c r="J106" s="91" t="s">
        <v>162</v>
      </c>
      <c r="K106" s="91" t="s">
        <v>165</v>
      </c>
      <c r="L106" s="576"/>
      <c r="M106" s="88"/>
      <c r="N106" s="562"/>
      <c r="O106" s="91" t="s">
        <v>1</v>
      </c>
      <c r="P106" s="91" t="s">
        <v>4</v>
      </c>
      <c r="Q106" s="91" t="s">
        <v>159</v>
      </c>
      <c r="R106" s="91" t="s">
        <v>160</v>
      </c>
      <c r="S106" s="91" t="s">
        <v>162</v>
      </c>
      <c r="T106" s="91" t="s">
        <v>165</v>
      </c>
      <c r="U106" s="576"/>
      <c r="V106" s="88"/>
      <c r="W106" s="88"/>
      <c r="X106" s="88"/>
      <c r="Y106" s="88"/>
      <c r="Z106" s="88"/>
      <c r="AA106" s="88"/>
      <c r="AB106" s="88"/>
      <c r="AC106" s="88"/>
      <c r="AD106" s="89"/>
      <c r="AE106" s="36"/>
      <c r="AF106" s="36"/>
      <c r="AG106" s="36"/>
      <c r="AH106" s="36"/>
      <c r="AI106" s="36"/>
    </row>
    <row r="107" spans="2:35" ht="16.5" x14ac:dyDescent="0.2">
      <c r="B107" s="45" t="s">
        <v>241</v>
      </c>
      <c r="C107" s="45"/>
      <c r="D107" s="45"/>
      <c r="E107" s="90"/>
      <c r="F107" s="56">
        <f t="shared" ref="F107:F117" si="85">F87</f>
        <v>0</v>
      </c>
      <c r="G107" s="56">
        <f t="shared" ref="G107:G117" si="86">L87</f>
        <v>0</v>
      </c>
      <c r="H107" s="56">
        <f t="shared" ref="H107:H117" si="87">N87</f>
        <v>0</v>
      </c>
      <c r="I107" s="56">
        <f t="shared" ref="I107:I117" si="88">P87</f>
        <v>0</v>
      </c>
      <c r="J107" s="56">
        <f t="shared" ref="J107:J117" si="89">T87</f>
        <v>0</v>
      </c>
      <c r="K107" s="56">
        <f t="shared" ref="K107:K117" si="90">Z87</f>
        <v>0</v>
      </c>
      <c r="L107" s="54">
        <f>SUM(F107:K107)</f>
        <v>0</v>
      </c>
      <c r="M107" s="88"/>
      <c r="N107" s="48">
        <v>2017</v>
      </c>
      <c r="O107" s="56">
        <f t="shared" ref="O107:T108" si="91">SUM(F107)</f>
        <v>0</v>
      </c>
      <c r="P107" s="56">
        <f t="shared" si="91"/>
        <v>0</v>
      </c>
      <c r="Q107" s="56">
        <f t="shared" si="91"/>
        <v>0</v>
      </c>
      <c r="R107" s="56">
        <f t="shared" si="91"/>
        <v>0</v>
      </c>
      <c r="S107" s="56">
        <f t="shared" si="91"/>
        <v>0</v>
      </c>
      <c r="T107" s="56">
        <f t="shared" si="91"/>
        <v>0</v>
      </c>
      <c r="U107" s="54">
        <f t="shared" ref="U107:U114" si="92">SUM(O107:T107)</f>
        <v>0</v>
      </c>
      <c r="V107" s="88"/>
      <c r="W107" s="88"/>
      <c r="X107" s="88"/>
      <c r="Y107" s="88"/>
      <c r="Z107" s="88"/>
      <c r="AA107" s="88"/>
      <c r="AB107" s="88"/>
      <c r="AC107" s="88"/>
      <c r="AD107" s="89"/>
      <c r="AE107" s="36"/>
      <c r="AF107" s="36"/>
      <c r="AG107" s="36"/>
      <c r="AH107" s="36"/>
      <c r="AI107" s="36"/>
    </row>
    <row r="108" spans="2:35" ht="16.5" x14ac:dyDescent="0.2">
      <c r="B108" s="45" t="s">
        <v>242</v>
      </c>
      <c r="C108" s="45"/>
      <c r="D108" s="45"/>
      <c r="E108" s="90"/>
      <c r="F108" s="56">
        <f t="shared" si="85"/>
        <v>0</v>
      </c>
      <c r="G108" s="56">
        <f t="shared" si="86"/>
        <v>0</v>
      </c>
      <c r="H108" s="56">
        <f t="shared" si="87"/>
        <v>0</v>
      </c>
      <c r="I108" s="56">
        <f t="shared" si="88"/>
        <v>0</v>
      </c>
      <c r="J108" s="56">
        <f t="shared" si="89"/>
        <v>0</v>
      </c>
      <c r="K108" s="56">
        <f t="shared" si="90"/>
        <v>0</v>
      </c>
      <c r="L108" s="54">
        <f t="shared" ref="L108:L118" si="93">SUM(F108:K108)</f>
        <v>0</v>
      </c>
      <c r="M108" s="88"/>
      <c r="N108" s="48">
        <v>2018</v>
      </c>
      <c r="O108" s="56">
        <f t="shared" si="91"/>
        <v>0</v>
      </c>
      <c r="P108" s="56">
        <f t="shared" si="91"/>
        <v>0</v>
      </c>
      <c r="Q108" s="56">
        <f t="shared" si="91"/>
        <v>0</v>
      </c>
      <c r="R108" s="56">
        <f t="shared" si="91"/>
        <v>0</v>
      </c>
      <c r="S108" s="56">
        <f t="shared" si="91"/>
        <v>0</v>
      </c>
      <c r="T108" s="56">
        <f t="shared" si="91"/>
        <v>0</v>
      </c>
      <c r="U108" s="54">
        <f t="shared" si="92"/>
        <v>0</v>
      </c>
      <c r="V108" s="88"/>
      <c r="W108" s="88"/>
      <c r="X108" s="88"/>
      <c r="Y108" s="88"/>
      <c r="Z108" s="88"/>
      <c r="AA108" s="88"/>
      <c r="AB108" s="88"/>
      <c r="AC108" s="88"/>
      <c r="AD108" s="89"/>
      <c r="AE108" s="36"/>
      <c r="AF108" s="36"/>
      <c r="AG108" s="36"/>
      <c r="AH108" s="36"/>
      <c r="AI108" s="36"/>
    </row>
    <row r="109" spans="2:35" ht="16.5" x14ac:dyDescent="0.2">
      <c r="B109" s="45" t="s">
        <v>243</v>
      </c>
      <c r="C109" s="45"/>
      <c r="D109" s="45"/>
      <c r="E109" s="90"/>
      <c r="F109" s="56">
        <f t="shared" si="85"/>
        <v>0</v>
      </c>
      <c r="G109" s="56">
        <f t="shared" si="86"/>
        <v>0</v>
      </c>
      <c r="H109" s="56">
        <f t="shared" si="87"/>
        <v>0</v>
      </c>
      <c r="I109" s="56">
        <f t="shared" si="88"/>
        <v>0</v>
      </c>
      <c r="J109" s="56">
        <f t="shared" si="89"/>
        <v>0</v>
      </c>
      <c r="K109" s="56">
        <f t="shared" si="90"/>
        <v>0</v>
      </c>
      <c r="L109" s="54">
        <f t="shared" si="93"/>
        <v>0</v>
      </c>
      <c r="M109" s="88"/>
      <c r="N109" s="48">
        <v>2019</v>
      </c>
      <c r="O109" s="56">
        <f t="shared" ref="O109" si="94">SUM(F109:F110)</f>
        <v>0</v>
      </c>
      <c r="P109" s="56">
        <f>SUM(G109:G110)</f>
        <v>0</v>
      </c>
      <c r="Q109" s="56">
        <f>SUM(H109:H110)</f>
        <v>0</v>
      </c>
      <c r="R109" s="56">
        <f>SUM(I109:I110)</f>
        <v>0</v>
      </c>
      <c r="S109" s="56">
        <f>SUM(J109:J110)</f>
        <v>0</v>
      </c>
      <c r="T109" s="56">
        <f>SUM(K109:K110)</f>
        <v>0</v>
      </c>
      <c r="U109" s="54">
        <f t="shared" si="92"/>
        <v>0</v>
      </c>
      <c r="V109" s="88"/>
      <c r="W109" s="88"/>
      <c r="X109" s="88"/>
      <c r="Y109" s="88"/>
      <c r="Z109" s="88"/>
      <c r="AA109" s="88"/>
      <c r="AB109" s="88"/>
      <c r="AC109" s="88"/>
      <c r="AD109" s="89"/>
      <c r="AE109" s="36"/>
      <c r="AF109" s="36"/>
      <c r="AG109" s="36"/>
      <c r="AH109" s="36"/>
      <c r="AI109" s="36"/>
    </row>
    <row r="110" spans="2:35" ht="16.5" x14ac:dyDescent="0.2">
      <c r="B110" s="45" t="s">
        <v>244</v>
      </c>
      <c r="C110" s="45"/>
      <c r="D110" s="45"/>
      <c r="E110" s="90"/>
      <c r="F110" s="56">
        <f t="shared" si="85"/>
        <v>0</v>
      </c>
      <c r="G110" s="56">
        <f t="shared" si="86"/>
        <v>0</v>
      </c>
      <c r="H110" s="56">
        <f t="shared" si="87"/>
        <v>0</v>
      </c>
      <c r="I110" s="56">
        <f t="shared" si="88"/>
        <v>0</v>
      </c>
      <c r="J110" s="56">
        <f t="shared" si="89"/>
        <v>0</v>
      </c>
      <c r="K110" s="56">
        <f t="shared" si="90"/>
        <v>0</v>
      </c>
      <c r="L110" s="54">
        <f t="shared" si="93"/>
        <v>0</v>
      </c>
      <c r="M110" s="88"/>
      <c r="N110" s="48">
        <v>2020</v>
      </c>
      <c r="O110" s="56">
        <f t="shared" ref="O110" si="95">SUM(F111:F113)</f>
        <v>0</v>
      </c>
      <c r="P110" s="56">
        <f>SUM(G111:G113)</f>
        <v>0</v>
      </c>
      <c r="Q110" s="56">
        <f>SUM(H111:H113)</f>
        <v>0</v>
      </c>
      <c r="R110" s="56">
        <f>SUM(I111:I113)</f>
        <v>0</v>
      </c>
      <c r="S110" s="56">
        <f>SUM(J111:J113)</f>
        <v>0</v>
      </c>
      <c r="T110" s="56">
        <f>SUM(K111:K113)</f>
        <v>0</v>
      </c>
      <c r="U110" s="54">
        <f t="shared" si="92"/>
        <v>0</v>
      </c>
      <c r="V110" s="88"/>
      <c r="W110" s="88"/>
      <c r="X110" s="88"/>
      <c r="Y110" s="88"/>
      <c r="Z110" s="88"/>
      <c r="AA110" s="88"/>
      <c r="AB110" s="88"/>
      <c r="AC110" s="88"/>
      <c r="AD110" s="89"/>
      <c r="AE110" s="36"/>
      <c r="AF110" s="36"/>
      <c r="AG110" s="36"/>
      <c r="AH110" s="36"/>
      <c r="AI110" s="36"/>
    </row>
    <row r="111" spans="2:35" ht="16.5" x14ac:dyDescent="0.2">
      <c r="B111" s="45" t="s">
        <v>245</v>
      </c>
      <c r="C111" s="45"/>
      <c r="D111" s="45"/>
      <c r="E111" s="90"/>
      <c r="F111" s="56">
        <f t="shared" si="85"/>
        <v>0</v>
      </c>
      <c r="G111" s="56">
        <f t="shared" si="86"/>
        <v>0</v>
      </c>
      <c r="H111" s="56">
        <f t="shared" si="87"/>
        <v>0</v>
      </c>
      <c r="I111" s="56">
        <f t="shared" si="88"/>
        <v>0</v>
      </c>
      <c r="J111" s="56">
        <f t="shared" si="89"/>
        <v>0</v>
      </c>
      <c r="K111" s="56">
        <f t="shared" si="90"/>
        <v>0</v>
      </c>
      <c r="L111" s="54">
        <f t="shared" si="93"/>
        <v>0</v>
      </c>
      <c r="M111" s="88"/>
      <c r="N111" s="48">
        <v>2021</v>
      </c>
      <c r="O111" s="56">
        <f t="shared" ref="O111" si="96">SUM(F114)</f>
        <v>0</v>
      </c>
      <c r="P111" s="56">
        <f>SUM(G114)</f>
        <v>0</v>
      </c>
      <c r="Q111" s="56">
        <f>SUM(H114)</f>
        <v>0</v>
      </c>
      <c r="R111" s="56">
        <f>SUM(I114)</f>
        <v>0</v>
      </c>
      <c r="S111" s="56">
        <f>SUM(J114)</f>
        <v>0</v>
      </c>
      <c r="T111" s="56">
        <f>SUM(K114)</f>
        <v>0</v>
      </c>
      <c r="U111" s="54">
        <f t="shared" si="92"/>
        <v>0</v>
      </c>
      <c r="V111" s="88"/>
      <c r="W111" s="88"/>
      <c r="X111" s="88"/>
      <c r="Y111" s="88"/>
      <c r="Z111" s="88"/>
      <c r="AA111" s="88"/>
      <c r="AB111" s="88"/>
      <c r="AC111" s="88"/>
      <c r="AD111" s="89"/>
      <c r="AE111" s="36"/>
      <c r="AF111" s="36"/>
      <c r="AG111" s="36"/>
      <c r="AH111" s="36"/>
      <c r="AI111" s="36"/>
    </row>
    <row r="112" spans="2:35" ht="16.5" x14ac:dyDescent="0.2">
      <c r="B112" s="45" t="s">
        <v>246</v>
      </c>
      <c r="C112" s="45"/>
      <c r="D112" s="45"/>
      <c r="E112" s="90"/>
      <c r="F112" s="56">
        <f t="shared" si="85"/>
        <v>0</v>
      </c>
      <c r="G112" s="56">
        <f t="shared" si="86"/>
        <v>0</v>
      </c>
      <c r="H112" s="56">
        <f t="shared" si="87"/>
        <v>0</v>
      </c>
      <c r="I112" s="56">
        <f t="shared" si="88"/>
        <v>0</v>
      </c>
      <c r="J112" s="56">
        <f t="shared" si="89"/>
        <v>0</v>
      </c>
      <c r="K112" s="56">
        <f t="shared" si="90"/>
        <v>0</v>
      </c>
      <c r="L112" s="54">
        <f t="shared" si="93"/>
        <v>0</v>
      </c>
      <c r="M112" s="88"/>
      <c r="N112" s="48">
        <v>2022</v>
      </c>
      <c r="O112" s="56">
        <f t="shared" ref="O112" si="97">SUM(F115:F116)</f>
        <v>0</v>
      </c>
      <c r="P112" s="56">
        <f>SUM(G115:G116)</f>
        <v>0</v>
      </c>
      <c r="Q112" s="56">
        <f>SUM(H115:H116)</f>
        <v>0</v>
      </c>
      <c r="R112" s="56">
        <f>SUM(I115:I116)</f>
        <v>0</v>
      </c>
      <c r="S112" s="56">
        <f>SUM(J115:J116)</f>
        <v>0</v>
      </c>
      <c r="T112" s="56">
        <f>SUM(K115:K116)</f>
        <v>0</v>
      </c>
      <c r="U112" s="54">
        <f t="shared" si="92"/>
        <v>0</v>
      </c>
      <c r="V112" s="88"/>
      <c r="W112" s="88"/>
      <c r="X112" s="88"/>
      <c r="Y112" s="88"/>
      <c r="Z112" s="88"/>
      <c r="AA112" s="88"/>
      <c r="AB112" s="88"/>
      <c r="AC112" s="88"/>
      <c r="AD112" s="89"/>
      <c r="AE112" s="36"/>
      <c r="AF112" s="36"/>
      <c r="AG112" s="36"/>
      <c r="AH112" s="36"/>
      <c r="AI112" s="36"/>
    </row>
    <row r="113" spans="1:35" ht="16.5" x14ac:dyDescent="0.2">
      <c r="B113" s="45" t="s">
        <v>247</v>
      </c>
      <c r="C113" s="45"/>
      <c r="D113" s="45"/>
      <c r="E113" s="90"/>
      <c r="F113" s="56">
        <f t="shared" si="85"/>
        <v>0</v>
      </c>
      <c r="G113" s="56">
        <f t="shared" si="86"/>
        <v>0</v>
      </c>
      <c r="H113" s="56">
        <f t="shared" si="87"/>
        <v>0</v>
      </c>
      <c r="I113" s="56">
        <f t="shared" si="88"/>
        <v>0</v>
      </c>
      <c r="J113" s="56">
        <f t="shared" si="89"/>
        <v>0</v>
      </c>
      <c r="K113" s="56">
        <f t="shared" si="90"/>
        <v>0</v>
      </c>
      <c r="L113" s="54">
        <f t="shared" si="93"/>
        <v>0</v>
      </c>
      <c r="M113" s="88"/>
      <c r="N113" s="48">
        <v>2023</v>
      </c>
      <c r="O113" s="56">
        <f t="shared" ref="O113" si="98">SUM(F117)</f>
        <v>0</v>
      </c>
      <c r="P113" s="56">
        <f>SUM(G117)</f>
        <v>0</v>
      </c>
      <c r="Q113" s="56">
        <f>SUM(H117)</f>
        <v>0</v>
      </c>
      <c r="R113" s="56">
        <f>SUM(I117)</f>
        <v>0</v>
      </c>
      <c r="S113" s="56">
        <f>SUM(J117)</f>
        <v>0</v>
      </c>
      <c r="T113" s="56">
        <f>SUM(K117)</f>
        <v>0</v>
      </c>
      <c r="U113" s="54">
        <f t="shared" si="92"/>
        <v>0</v>
      </c>
      <c r="V113" s="88"/>
      <c r="W113" s="88"/>
      <c r="X113" s="88"/>
      <c r="Y113" s="88"/>
      <c r="Z113" s="88"/>
      <c r="AA113" s="88"/>
      <c r="AB113" s="88"/>
      <c r="AC113" s="88"/>
      <c r="AD113" s="89"/>
      <c r="AE113" s="36"/>
      <c r="AF113" s="36"/>
      <c r="AG113" s="36"/>
      <c r="AH113" s="36"/>
      <c r="AI113" s="36"/>
    </row>
    <row r="114" spans="1:35" ht="16.5" x14ac:dyDescent="0.2">
      <c r="B114" s="45" t="s">
        <v>367</v>
      </c>
      <c r="C114" s="45"/>
      <c r="D114" s="45"/>
      <c r="E114" s="90"/>
      <c r="F114" s="56">
        <f t="shared" si="85"/>
        <v>0</v>
      </c>
      <c r="G114" s="56">
        <f t="shared" si="86"/>
        <v>0</v>
      </c>
      <c r="H114" s="56">
        <f t="shared" si="87"/>
        <v>0</v>
      </c>
      <c r="I114" s="56">
        <f t="shared" si="88"/>
        <v>0</v>
      </c>
      <c r="J114" s="56">
        <f t="shared" si="89"/>
        <v>0</v>
      </c>
      <c r="K114" s="56">
        <f t="shared" si="90"/>
        <v>0</v>
      </c>
      <c r="L114" s="54">
        <f t="shared" si="93"/>
        <v>0</v>
      </c>
      <c r="M114" s="88"/>
      <c r="N114" s="51" t="s">
        <v>156</v>
      </c>
      <c r="O114" s="54">
        <f t="shared" ref="O114:T114" si="99">SUM(O107:O113)</f>
        <v>0</v>
      </c>
      <c r="P114" s="54">
        <f t="shared" si="99"/>
        <v>0</v>
      </c>
      <c r="Q114" s="54">
        <f t="shared" si="99"/>
        <v>0</v>
      </c>
      <c r="R114" s="54">
        <f t="shared" si="99"/>
        <v>0</v>
      </c>
      <c r="S114" s="54">
        <f t="shared" si="99"/>
        <v>0</v>
      </c>
      <c r="T114" s="54">
        <f t="shared" si="99"/>
        <v>0</v>
      </c>
      <c r="U114" s="54">
        <f t="shared" si="92"/>
        <v>0</v>
      </c>
      <c r="V114" s="88"/>
      <c r="W114" s="88"/>
      <c r="X114" s="88"/>
      <c r="Y114" s="88"/>
      <c r="Z114" s="88"/>
      <c r="AA114" s="88"/>
      <c r="AB114" s="88"/>
      <c r="AC114" s="88"/>
      <c r="AD114" s="89"/>
      <c r="AE114" s="36"/>
      <c r="AF114" s="36"/>
      <c r="AG114" s="36"/>
      <c r="AH114" s="36"/>
      <c r="AI114" s="36"/>
    </row>
    <row r="115" spans="1:35" ht="16.5" x14ac:dyDescent="0.2">
      <c r="B115" s="45" t="s">
        <v>248</v>
      </c>
      <c r="C115" s="45"/>
      <c r="D115" s="45"/>
      <c r="E115" s="90"/>
      <c r="F115" s="56">
        <f t="shared" si="85"/>
        <v>0</v>
      </c>
      <c r="G115" s="56">
        <f t="shared" si="86"/>
        <v>0</v>
      </c>
      <c r="H115" s="56">
        <f t="shared" si="87"/>
        <v>0</v>
      </c>
      <c r="I115" s="56">
        <f t="shared" si="88"/>
        <v>0</v>
      </c>
      <c r="J115" s="56">
        <f t="shared" si="89"/>
        <v>0</v>
      </c>
      <c r="K115" s="56">
        <f t="shared" si="90"/>
        <v>0</v>
      </c>
      <c r="L115" s="54">
        <f t="shared" si="93"/>
        <v>0</v>
      </c>
      <c r="M115" s="88"/>
      <c r="N115" s="35"/>
      <c r="O115" s="35"/>
      <c r="P115" s="35"/>
      <c r="Q115" s="35"/>
      <c r="R115" s="35"/>
      <c r="S115" s="35"/>
      <c r="T115" s="35"/>
      <c r="U115" s="35"/>
      <c r="V115" s="88"/>
      <c r="W115" s="88"/>
      <c r="X115" s="88"/>
      <c r="Y115" s="88"/>
      <c r="Z115" s="88"/>
      <c r="AA115" s="88"/>
      <c r="AB115" s="88"/>
      <c r="AC115" s="88"/>
      <c r="AD115" s="89"/>
      <c r="AE115" s="36"/>
      <c r="AF115" s="36"/>
      <c r="AG115" s="36"/>
      <c r="AH115" s="36"/>
      <c r="AI115" s="36"/>
    </row>
    <row r="116" spans="1:35" ht="16.5" x14ac:dyDescent="0.2">
      <c r="B116" s="45" t="s">
        <v>249</v>
      </c>
      <c r="C116" s="45"/>
      <c r="D116" s="45"/>
      <c r="E116" s="90"/>
      <c r="F116" s="56">
        <f t="shared" si="85"/>
        <v>0</v>
      </c>
      <c r="G116" s="56">
        <f t="shared" si="86"/>
        <v>0</v>
      </c>
      <c r="H116" s="56">
        <f t="shared" si="87"/>
        <v>0</v>
      </c>
      <c r="I116" s="56">
        <f t="shared" si="88"/>
        <v>0</v>
      </c>
      <c r="J116" s="56">
        <f t="shared" si="89"/>
        <v>0</v>
      </c>
      <c r="K116" s="56">
        <f t="shared" si="90"/>
        <v>0</v>
      </c>
      <c r="L116" s="54">
        <f t="shared" si="93"/>
        <v>0</v>
      </c>
      <c r="M116" s="88"/>
      <c r="N116" s="88"/>
      <c r="O116" s="88"/>
      <c r="P116" s="88"/>
      <c r="Q116" s="88"/>
      <c r="R116" s="88"/>
      <c r="S116" s="88"/>
      <c r="T116" s="88"/>
      <c r="U116" s="88"/>
      <c r="V116" s="88"/>
      <c r="W116" s="88"/>
      <c r="X116" s="88"/>
      <c r="Y116" s="88"/>
      <c r="Z116" s="88"/>
      <c r="AA116" s="88"/>
      <c r="AB116" s="88"/>
      <c r="AC116" s="88"/>
      <c r="AD116" s="89"/>
      <c r="AE116" s="36"/>
      <c r="AF116" s="36"/>
      <c r="AG116" s="36"/>
      <c r="AH116" s="36"/>
      <c r="AI116" s="36"/>
    </row>
    <row r="117" spans="1:35" ht="16.5" x14ac:dyDescent="0.2">
      <c r="B117" s="45" t="s">
        <v>361</v>
      </c>
      <c r="C117" s="45"/>
      <c r="D117" s="45"/>
      <c r="E117" s="90"/>
      <c r="F117" s="56">
        <f t="shared" si="85"/>
        <v>0</v>
      </c>
      <c r="G117" s="56">
        <f t="shared" si="86"/>
        <v>0</v>
      </c>
      <c r="H117" s="56">
        <f t="shared" si="87"/>
        <v>0</v>
      </c>
      <c r="I117" s="56">
        <f t="shared" si="88"/>
        <v>0</v>
      </c>
      <c r="J117" s="56">
        <f t="shared" si="89"/>
        <v>0</v>
      </c>
      <c r="K117" s="56">
        <f t="shared" si="90"/>
        <v>0</v>
      </c>
      <c r="L117" s="54">
        <f t="shared" si="93"/>
        <v>0</v>
      </c>
      <c r="M117" s="88"/>
      <c r="N117" s="88"/>
      <c r="O117" s="88"/>
      <c r="P117" s="88"/>
      <c r="Q117" s="88"/>
      <c r="R117" s="88"/>
      <c r="S117" s="88"/>
      <c r="T117" s="88"/>
      <c r="U117" s="88"/>
      <c r="V117" s="88"/>
      <c r="W117" s="88"/>
      <c r="X117" s="88"/>
      <c r="Y117" s="88"/>
      <c r="Z117" s="88"/>
      <c r="AA117" s="88"/>
      <c r="AB117" s="88"/>
      <c r="AC117" s="88"/>
      <c r="AD117" s="89"/>
      <c r="AE117" s="36"/>
      <c r="AF117" s="36"/>
      <c r="AG117" s="36"/>
      <c r="AH117" s="36"/>
      <c r="AI117" s="36"/>
    </row>
    <row r="118" spans="1:35" ht="14.25" x14ac:dyDescent="0.2">
      <c r="B118" s="85" t="s">
        <v>156</v>
      </c>
      <c r="C118" s="85"/>
      <c r="D118" s="85"/>
      <c r="E118" s="90"/>
      <c r="F118" s="54">
        <f t="shared" ref="F118:K118" si="100">SUM(F107:F117)</f>
        <v>0</v>
      </c>
      <c r="G118" s="54">
        <f t="shared" si="100"/>
        <v>0</v>
      </c>
      <c r="H118" s="54">
        <f t="shared" si="100"/>
        <v>0</v>
      </c>
      <c r="I118" s="54">
        <f t="shared" si="100"/>
        <v>0</v>
      </c>
      <c r="J118" s="54">
        <f t="shared" si="100"/>
        <v>0</v>
      </c>
      <c r="K118" s="54">
        <f t="shared" si="100"/>
        <v>0</v>
      </c>
      <c r="L118" s="54">
        <f t="shared" si="93"/>
        <v>0</v>
      </c>
      <c r="M118" s="88"/>
      <c r="N118" s="88"/>
      <c r="O118" s="88"/>
      <c r="P118" s="88"/>
      <c r="Q118" s="88"/>
      <c r="R118" s="88"/>
      <c r="S118" s="88"/>
      <c r="T118" s="88"/>
      <c r="U118" s="88"/>
      <c r="V118" s="88"/>
      <c r="W118" s="88"/>
      <c r="X118" s="88"/>
      <c r="Y118" s="88"/>
      <c r="Z118" s="88"/>
      <c r="AA118" s="88"/>
      <c r="AB118" s="88"/>
      <c r="AC118" s="88"/>
      <c r="AD118" s="89"/>
      <c r="AE118" s="36"/>
      <c r="AF118" s="36"/>
      <c r="AG118" s="36"/>
      <c r="AH118" s="36"/>
      <c r="AI118" s="36"/>
    </row>
    <row r="119" spans="1:35" x14ac:dyDescent="0.2">
      <c r="B119" s="87"/>
      <c r="C119" s="87"/>
      <c r="D119" s="87"/>
      <c r="E119" s="87"/>
      <c r="F119" s="88"/>
      <c r="G119" s="88"/>
      <c r="H119" s="88"/>
      <c r="I119" s="88"/>
      <c r="J119" s="88"/>
      <c r="K119" s="88"/>
      <c r="L119" s="88"/>
      <c r="M119" s="88"/>
      <c r="N119" s="88"/>
      <c r="O119" s="35"/>
      <c r="P119" s="35"/>
      <c r="Q119" s="35"/>
      <c r="R119" s="35"/>
      <c r="S119" s="35"/>
      <c r="T119" s="35"/>
      <c r="U119" s="35"/>
      <c r="V119" s="88"/>
      <c r="W119" s="88"/>
      <c r="X119" s="88"/>
      <c r="Y119" s="88"/>
      <c r="Z119" s="88"/>
      <c r="AA119" s="88"/>
      <c r="AB119" s="88"/>
      <c r="AC119" s="88"/>
      <c r="AD119" s="89"/>
      <c r="AE119" s="36"/>
      <c r="AF119" s="36"/>
      <c r="AG119" s="36"/>
      <c r="AH119" s="36"/>
      <c r="AI119" s="36"/>
    </row>
    <row r="120" spans="1:35" x14ac:dyDescent="0.2">
      <c r="B120" s="87"/>
      <c r="C120" s="87"/>
      <c r="D120" s="87"/>
      <c r="E120" s="87"/>
      <c r="F120" s="88"/>
      <c r="G120" s="88"/>
      <c r="H120" s="88"/>
      <c r="I120" s="88"/>
      <c r="J120" s="88"/>
      <c r="K120" s="88"/>
      <c r="L120" s="88"/>
      <c r="M120" s="88"/>
      <c r="N120" s="88"/>
      <c r="O120" s="88"/>
      <c r="P120" s="88"/>
      <c r="Q120" s="88"/>
      <c r="R120" s="88"/>
      <c r="S120" s="88"/>
      <c r="T120" s="88"/>
      <c r="U120" s="88"/>
      <c r="V120" s="88"/>
      <c r="W120" s="88"/>
      <c r="X120" s="88"/>
      <c r="Y120" s="88"/>
      <c r="Z120" s="88"/>
      <c r="AA120" s="88"/>
      <c r="AB120" s="88"/>
      <c r="AC120" s="88"/>
      <c r="AD120" s="89"/>
      <c r="AE120" s="36"/>
      <c r="AF120" s="36"/>
      <c r="AG120" s="36"/>
      <c r="AH120" s="36"/>
      <c r="AI120" s="36"/>
    </row>
    <row r="121" spans="1:35" x14ac:dyDescent="0.2">
      <c r="B121" s="87"/>
      <c r="C121" s="87"/>
      <c r="D121" s="87"/>
      <c r="E121" s="87"/>
      <c r="F121" s="88"/>
      <c r="G121" s="88"/>
      <c r="H121" s="88"/>
      <c r="I121" s="88"/>
      <c r="J121" s="88"/>
      <c r="K121" s="88"/>
      <c r="L121" s="88"/>
      <c r="M121" s="88"/>
      <c r="N121" s="88"/>
      <c r="O121" s="88"/>
      <c r="P121" s="88"/>
      <c r="Q121" s="88"/>
      <c r="R121" s="88"/>
      <c r="S121" s="88"/>
      <c r="T121" s="88"/>
      <c r="U121" s="88"/>
      <c r="V121" s="88"/>
      <c r="W121" s="88"/>
      <c r="X121" s="88"/>
      <c r="Y121" s="88"/>
      <c r="Z121" s="88"/>
      <c r="AA121" s="88"/>
      <c r="AB121" s="88"/>
      <c r="AC121" s="88"/>
      <c r="AD121" s="89"/>
      <c r="AE121" s="36"/>
      <c r="AF121" s="36"/>
      <c r="AG121" s="36"/>
      <c r="AH121" s="36"/>
      <c r="AI121" s="36"/>
    </row>
    <row r="122" spans="1:35" ht="15.75" x14ac:dyDescent="0.2">
      <c r="B122" s="33" t="s">
        <v>373</v>
      </c>
      <c r="C122" s="33"/>
      <c r="D122" s="33"/>
      <c r="E122" s="87"/>
      <c r="F122" s="88"/>
      <c r="G122" s="88"/>
      <c r="H122" s="88"/>
      <c r="I122" s="88"/>
      <c r="J122" s="88"/>
      <c r="K122" s="88"/>
      <c r="L122" s="88"/>
      <c r="M122" s="88"/>
      <c r="N122" s="88"/>
      <c r="O122" s="88"/>
      <c r="P122" s="88"/>
      <c r="Q122" s="88"/>
      <c r="R122" s="88"/>
      <c r="S122" s="88"/>
      <c r="T122" s="88"/>
      <c r="U122" s="88"/>
      <c r="V122" s="88"/>
      <c r="W122" s="88"/>
      <c r="X122" s="88"/>
      <c r="Y122" s="88"/>
      <c r="Z122" s="88"/>
      <c r="AA122" s="88"/>
      <c r="AB122" s="88"/>
      <c r="AC122" s="88"/>
      <c r="AD122" s="89"/>
      <c r="AE122" s="36"/>
      <c r="AF122" s="36"/>
      <c r="AG122" s="36"/>
      <c r="AH122" s="36"/>
      <c r="AI122" s="36"/>
    </row>
    <row r="123" spans="1:35" ht="5.0999999999999996" customHeight="1" x14ac:dyDescent="0.2">
      <c r="B123" s="33"/>
      <c r="C123" s="33"/>
      <c r="D123" s="33"/>
      <c r="E123" s="33"/>
      <c r="P123" s="35"/>
      <c r="Y123" s="36"/>
      <c r="Z123" s="36"/>
      <c r="AA123" s="36"/>
    </row>
    <row r="124" spans="1:35" ht="16.5" customHeight="1" outlineLevel="1" x14ac:dyDescent="0.2">
      <c r="A124" s="92"/>
      <c r="B124" s="575" t="s">
        <v>493</v>
      </c>
      <c r="C124" s="569" t="s">
        <v>492</v>
      </c>
      <c r="D124" s="575" t="s">
        <v>494</v>
      </c>
      <c r="F124" s="576" t="s">
        <v>259</v>
      </c>
      <c r="G124" s="576"/>
      <c r="H124" s="575" t="s">
        <v>251</v>
      </c>
      <c r="I124" s="575"/>
      <c r="J124" s="575"/>
      <c r="V124" s="35"/>
      <c r="W124" s="35"/>
      <c r="X124" s="35"/>
    </row>
    <row r="125" spans="1:35" ht="16.5" outlineLevel="1" x14ac:dyDescent="0.2">
      <c r="A125" s="92"/>
      <c r="B125" s="575"/>
      <c r="C125" s="571"/>
      <c r="D125" s="575"/>
      <c r="F125" s="576"/>
      <c r="G125" s="576"/>
      <c r="H125" s="94">
        <v>45366</v>
      </c>
      <c r="I125" s="94">
        <v>45924</v>
      </c>
      <c r="J125" s="94">
        <f ca="1">TODAY()</f>
        <v>46230</v>
      </c>
      <c r="N125" s="35"/>
      <c r="O125" s="35"/>
      <c r="P125" s="35"/>
      <c r="Q125" s="35"/>
      <c r="R125" s="35"/>
      <c r="S125" s="35"/>
      <c r="T125" s="35"/>
      <c r="U125" s="35"/>
      <c r="V125" s="35"/>
      <c r="W125" s="35"/>
      <c r="X125" s="35"/>
    </row>
    <row r="126" spans="1:35" ht="16.5" outlineLevel="1" x14ac:dyDescent="0.2">
      <c r="A126" s="92"/>
      <c r="B126" s="409" t="s">
        <v>241</v>
      </c>
      <c r="C126" s="369" t="s">
        <v>479</v>
      </c>
      <c r="D126" s="172" t="s">
        <v>465</v>
      </c>
      <c r="F126" s="563" t="s">
        <v>4</v>
      </c>
      <c r="G126" s="564"/>
      <c r="H126" s="173" t="s">
        <v>258</v>
      </c>
      <c r="I126" s="173" t="s">
        <v>258</v>
      </c>
      <c r="J126" s="173" t="s">
        <v>258</v>
      </c>
      <c r="N126" s="35"/>
      <c r="O126" s="35"/>
      <c r="P126" s="35"/>
      <c r="Q126" s="35"/>
      <c r="R126" s="35"/>
      <c r="S126" s="35"/>
      <c r="T126" s="35"/>
      <c r="U126" s="35"/>
      <c r="V126" s="35"/>
      <c r="W126" s="35"/>
      <c r="X126" s="35"/>
    </row>
    <row r="127" spans="1:35" ht="16.5" outlineLevel="1" x14ac:dyDescent="0.2">
      <c r="A127" s="92"/>
      <c r="B127" s="370" t="str">
        <f>B126</f>
        <v>AUDITORÍA REGULAR VIGENCIA 2017</v>
      </c>
      <c r="C127" s="370" t="s">
        <v>480</v>
      </c>
      <c r="D127" s="175"/>
      <c r="F127" s="565" t="s">
        <v>4</v>
      </c>
      <c r="G127" s="566"/>
      <c r="H127" s="176" t="s">
        <v>258</v>
      </c>
      <c r="I127" s="176" t="s">
        <v>258</v>
      </c>
      <c r="J127" s="176" t="s">
        <v>258</v>
      </c>
      <c r="N127" s="35"/>
      <c r="O127" s="35"/>
      <c r="P127" s="35"/>
      <c r="Q127" s="35"/>
      <c r="R127" s="35"/>
      <c r="S127" s="35"/>
      <c r="T127" s="35"/>
      <c r="U127" s="35"/>
      <c r="V127" s="35"/>
      <c r="W127" s="35"/>
      <c r="X127" s="35"/>
    </row>
    <row r="128" spans="1:35" ht="16.5" outlineLevel="1" x14ac:dyDescent="0.2">
      <c r="A128" s="92"/>
      <c r="B128" s="370" t="str">
        <f>B126</f>
        <v>AUDITORÍA REGULAR VIGENCIA 2017</v>
      </c>
      <c r="C128" s="370" t="s">
        <v>481</v>
      </c>
      <c r="D128" s="175"/>
      <c r="F128" s="565" t="s">
        <v>4</v>
      </c>
      <c r="G128" s="566"/>
      <c r="H128" s="176" t="s">
        <v>258</v>
      </c>
      <c r="I128" s="176" t="s">
        <v>258</v>
      </c>
      <c r="J128" s="176" t="s">
        <v>258</v>
      </c>
      <c r="N128" s="35"/>
      <c r="O128" s="35"/>
      <c r="P128" s="35"/>
      <c r="Q128" s="35"/>
      <c r="R128" s="35"/>
      <c r="S128" s="35"/>
      <c r="T128" s="35"/>
      <c r="U128" s="35"/>
      <c r="V128" s="35"/>
      <c r="W128" s="35"/>
      <c r="X128" s="35"/>
    </row>
    <row r="129" spans="1:24" ht="16.5" outlineLevel="1" x14ac:dyDescent="0.2">
      <c r="A129" s="92"/>
      <c r="B129" s="370" t="str">
        <f>B126</f>
        <v>AUDITORÍA REGULAR VIGENCIA 2017</v>
      </c>
      <c r="C129" s="370" t="s">
        <v>482</v>
      </c>
      <c r="D129" s="175"/>
      <c r="F129" s="565" t="s">
        <v>4</v>
      </c>
      <c r="G129" s="566"/>
      <c r="H129" s="176" t="s">
        <v>258</v>
      </c>
      <c r="I129" s="176" t="s">
        <v>258</v>
      </c>
      <c r="J129" s="176" t="s">
        <v>258</v>
      </c>
      <c r="N129" s="35"/>
      <c r="O129" s="35"/>
      <c r="P129" s="35"/>
      <c r="Q129" s="35"/>
      <c r="R129" s="35"/>
      <c r="S129" s="35"/>
      <c r="T129" s="35"/>
      <c r="U129" s="35"/>
      <c r="V129" s="35"/>
      <c r="W129" s="35"/>
      <c r="X129" s="35"/>
    </row>
    <row r="130" spans="1:24" ht="16.5" outlineLevel="1" x14ac:dyDescent="0.2">
      <c r="A130" s="92"/>
      <c r="B130" s="370" t="str">
        <f>B126</f>
        <v>AUDITORÍA REGULAR VIGENCIA 2017</v>
      </c>
      <c r="C130" s="370" t="s">
        <v>483</v>
      </c>
      <c r="D130" s="175"/>
      <c r="F130" s="565" t="s">
        <v>4</v>
      </c>
      <c r="G130" s="566"/>
      <c r="H130" s="176" t="s">
        <v>258</v>
      </c>
      <c r="I130" s="176" t="s">
        <v>258</v>
      </c>
      <c r="J130" s="176" t="s">
        <v>258</v>
      </c>
      <c r="N130" s="35"/>
      <c r="O130" s="35"/>
      <c r="P130" s="35"/>
      <c r="Q130" s="35"/>
      <c r="R130" s="35"/>
      <c r="S130" s="35"/>
      <c r="T130" s="35"/>
      <c r="U130" s="35"/>
      <c r="V130" s="35"/>
      <c r="W130" s="35"/>
      <c r="X130" s="35"/>
    </row>
    <row r="131" spans="1:24" ht="16.5" outlineLevel="1" x14ac:dyDescent="0.2">
      <c r="A131" s="92"/>
      <c r="B131" s="370" t="str">
        <f>B126</f>
        <v>AUDITORÍA REGULAR VIGENCIA 2017</v>
      </c>
      <c r="C131" s="370" t="s">
        <v>484</v>
      </c>
      <c r="D131" s="175"/>
      <c r="F131" s="565" t="s">
        <v>4</v>
      </c>
      <c r="G131" s="566"/>
      <c r="H131" s="176" t="s">
        <v>257</v>
      </c>
      <c r="I131" s="176" t="s">
        <v>258</v>
      </c>
      <c r="J131" s="176" t="s">
        <v>258</v>
      </c>
      <c r="N131" s="35"/>
      <c r="O131" s="35"/>
      <c r="P131" s="35"/>
      <c r="Q131" s="35"/>
      <c r="R131" s="35"/>
      <c r="S131" s="35"/>
      <c r="T131" s="35"/>
      <c r="U131" s="35"/>
      <c r="V131" s="35"/>
      <c r="W131" s="35"/>
      <c r="X131" s="35"/>
    </row>
    <row r="132" spans="1:24" ht="16.5" outlineLevel="1" x14ac:dyDescent="0.2">
      <c r="A132" s="92"/>
      <c r="B132" s="370" t="str">
        <f>B126</f>
        <v>AUDITORÍA REGULAR VIGENCIA 2017</v>
      </c>
      <c r="C132" s="370" t="s">
        <v>485</v>
      </c>
      <c r="D132" s="175"/>
      <c r="F132" s="565" t="s">
        <v>4</v>
      </c>
      <c r="G132" s="566"/>
      <c r="H132" s="176" t="s">
        <v>258</v>
      </c>
      <c r="I132" s="176" t="s">
        <v>258</v>
      </c>
      <c r="J132" s="176" t="s">
        <v>258</v>
      </c>
      <c r="N132" s="35"/>
      <c r="O132" s="35"/>
      <c r="P132" s="35"/>
      <c r="Q132" s="35"/>
      <c r="R132" s="35"/>
      <c r="S132" s="35"/>
      <c r="T132" s="35"/>
      <c r="U132" s="35"/>
      <c r="V132" s="35"/>
      <c r="W132" s="35"/>
      <c r="X132" s="35"/>
    </row>
    <row r="133" spans="1:24" ht="16.5" outlineLevel="1" x14ac:dyDescent="0.2">
      <c r="A133" s="92"/>
      <c r="B133" s="370" t="str">
        <f>B126</f>
        <v>AUDITORÍA REGULAR VIGENCIA 2017</v>
      </c>
      <c r="C133" s="370" t="s">
        <v>486</v>
      </c>
      <c r="D133" s="175"/>
      <c r="F133" s="565" t="s">
        <v>4</v>
      </c>
      <c r="G133" s="566"/>
      <c r="H133" s="176" t="s">
        <v>258</v>
      </c>
      <c r="I133" s="176" t="s">
        <v>258</v>
      </c>
      <c r="J133" s="176" t="s">
        <v>258</v>
      </c>
      <c r="N133" s="35"/>
      <c r="O133" s="35"/>
      <c r="P133" s="35"/>
      <c r="Q133" s="35"/>
      <c r="R133" s="35"/>
      <c r="S133" s="35"/>
      <c r="T133" s="35"/>
      <c r="U133" s="35"/>
      <c r="V133" s="35"/>
      <c r="W133" s="35"/>
      <c r="X133" s="35"/>
    </row>
    <row r="134" spans="1:24" ht="16.5" outlineLevel="1" x14ac:dyDescent="0.2">
      <c r="A134" s="92"/>
      <c r="B134" s="370" t="str">
        <f>B126</f>
        <v>AUDITORÍA REGULAR VIGENCIA 2017</v>
      </c>
      <c r="C134" s="370" t="s">
        <v>487</v>
      </c>
      <c r="D134" s="175"/>
      <c r="F134" s="565" t="s">
        <v>4</v>
      </c>
      <c r="G134" s="566"/>
      <c r="H134" s="176" t="s">
        <v>258</v>
      </c>
      <c r="I134" s="176" t="s">
        <v>258</v>
      </c>
      <c r="J134" s="176" t="s">
        <v>258</v>
      </c>
      <c r="N134" s="35"/>
      <c r="O134" s="35"/>
      <c r="P134" s="35"/>
      <c r="Q134" s="35"/>
      <c r="R134" s="35"/>
      <c r="S134" s="35"/>
      <c r="T134" s="35"/>
      <c r="U134" s="35"/>
      <c r="V134" s="35"/>
      <c r="W134" s="35"/>
      <c r="X134" s="35"/>
    </row>
    <row r="135" spans="1:24" ht="16.5" outlineLevel="1" x14ac:dyDescent="0.2">
      <c r="A135" s="92"/>
      <c r="B135" s="370" t="str">
        <f>B126</f>
        <v>AUDITORÍA REGULAR VIGENCIA 2017</v>
      </c>
      <c r="C135" s="370" t="s">
        <v>488</v>
      </c>
      <c r="D135" s="175"/>
      <c r="F135" s="565" t="s">
        <v>4</v>
      </c>
      <c r="G135" s="566"/>
      <c r="H135" s="176" t="s">
        <v>258</v>
      </c>
      <c r="I135" s="176" t="s">
        <v>258</v>
      </c>
      <c r="J135" s="176" t="s">
        <v>258</v>
      </c>
      <c r="N135" s="35"/>
      <c r="O135" s="35"/>
      <c r="P135" s="35"/>
      <c r="Q135" s="35"/>
      <c r="R135" s="35"/>
      <c r="S135" s="35"/>
      <c r="T135" s="35"/>
      <c r="U135" s="35"/>
      <c r="V135" s="35"/>
      <c r="W135" s="35"/>
      <c r="X135" s="35"/>
    </row>
    <row r="136" spans="1:24" ht="16.5" outlineLevel="1" x14ac:dyDescent="0.2">
      <c r="A136" s="92"/>
      <c r="B136" s="370" t="str">
        <f>B126</f>
        <v>AUDITORÍA REGULAR VIGENCIA 2017</v>
      </c>
      <c r="C136" s="370" t="s">
        <v>489</v>
      </c>
      <c r="D136" s="175"/>
      <c r="F136" s="565" t="s">
        <v>4</v>
      </c>
      <c r="G136" s="566"/>
      <c r="H136" s="176" t="s">
        <v>258</v>
      </c>
      <c r="I136" s="176" t="s">
        <v>258</v>
      </c>
      <c r="J136" s="176" t="s">
        <v>258</v>
      </c>
      <c r="N136" s="35"/>
      <c r="O136" s="35"/>
      <c r="P136" s="35"/>
      <c r="Q136" s="35"/>
      <c r="R136" s="35"/>
      <c r="S136" s="35"/>
      <c r="T136" s="35"/>
      <c r="U136" s="35"/>
      <c r="V136" s="35"/>
      <c r="W136" s="35"/>
      <c r="X136" s="35"/>
    </row>
    <row r="137" spans="1:24" ht="16.5" outlineLevel="1" x14ac:dyDescent="0.2">
      <c r="A137" s="92"/>
      <c r="B137" s="370" t="str">
        <f>B126</f>
        <v>AUDITORÍA REGULAR VIGENCIA 2017</v>
      </c>
      <c r="C137" s="370" t="s">
        <v>490</v>
      </c>
      <c r="D137" s="175"/>
      <c r="F137" s="565" t="s">
        <v>4</v>
      </c>
      <c r="G137" s="566"/>
      <c r="H137" s="176" t="s">
        <v>258</v>
      </c>
      <c r="I137" s="176" t="s">
        <v>258</v>
      </c>
      <c r="J137" s="176" t="s">
        <v>258</v>
      </c>
      <c r="N137" s="35"/>
      <c r="O137" s="35"/>
      <c r="P137" s="35"/>
      <c r="Q137" s="35"/>
      <c r="R137" s="35"/>
      <c r="S137" s="35"/>
      <c r="T137" s="35"/>
      <c r="U137" s="35"/>
      <c r="V137" s="35"/>
      <c r="W137" s="35"/>
      <c r="X137" s="35"/>
    </row>
    <row r="138" spans="1:24" ht="16.5" outlineLevel="1" x14ac:dyDescent="0.2">
      <c r="A138" s="92"/>
      <c r="B138" s="371" t="str">
        <f>B126</f>
        <v>AUDITORÍA REGULAR VIGENCIA 2017</v>
      </c>
      <c r="C138" s="371" t="s">
        <v>491</v>
      </c>
      <c r="D138" s="175"/>
      <c r="F138" s="567" t="s">
        <v>4</v>
      </c>
      <c r="G138" s="568"/>
      <c r="H138" s="179" t="s">
        <v>258</v>
      </c>
      <c r="I138" s="179" t="s">
        <v>258</v>
      </c>
      <c r="J138" s="179" t="s">
        <v>258</v>
      </c>
      <c r="N138" s="35"/>
      <c r="O138" s="35"/>
      <c r="P138" s="35"/>
      <c r="Q138" s="35"/>
      <c r="R138" s="35"/>
      <c r="S138" s="35"/>
      <c r="T138" s="35"/>
      <c r="U138" s="35"/>
      <c r="V138" s="35"/>
      <c r="W138" s="35"/>
      <c r="X138" s="35"/>
    </row>
    <row r="139" spans="1:24" ht="16.5" outlineLevel="1" x14ac:dyDescent="0.2">
      <c r="A139" s="92"/>
      <c r="B139" s="409" t="s">
        <v>474</v>
      </c>
      <c r="C139" s="369" t="s">
        <v>479</v>
      </c>
      <c r="D139" s="172" t="s">
        <v>466</v>
      </c>
      <c r="F139" s="563" t="s">
        <v>4</v>
      </c>
      <c r="G139" s="564"/>
      <c r="H139" s="173" t="s">
        <v>258</v>
      </c>
      <c r="I139" s="173" t="s">
        <v>258</v>
      </c>
      <c r="J139" s="173" t="s">
        <v>258</v>
      </c>
      <c r="N139" s="35"/>
      <c r="O139" s="35"/>
      <c r="P139" s="35"/>
      <c r="Q139" s="35"/>
      <c r="R139" s="35"/>
      <c r="S139" s="35"/>
      <c r="T139" s="35"/>
      <c r="U139" s="35"/>
      <c r="V139" s="35"/>
      <c r="W139" s="35"/>
      <c r="X139" s="35"/>
    </row>
    <row r="140" spans="1:24" ht="16.5" outlineLevel="1" x14ac:dyDescent="0.2">
      <c r="A140" s="92"/>
      <c r="B140" s="370" t="str">
        <f>B139</f>
        <v>AUDITORÍA REGULAR RESULTADOS EVALUACIÓN COMPONENTE CONTROL FINANCIERO VIGENCIA 2018</v>
      </c>
      <c r="C140" s="370" t="s">
        <v>480</v>
      </c>
      <c r="D140" s="175"/>
      <c r="F140" s="565" t="s">
        <v>4</v>
      </c>
      <c r="G140" s="566"/>
      <c r="H140" s="176" t="s">
        <v>258</v>
      </c>
      <c r="I140" s="176" t="s">
        <v>258</v>
      </c>
      <c r="J140" s="176" t="s">
        <v>258</v>
      </c>
      <c r="N140" s="35"/>
      <c r="O140" s="35"/>
      <c r="P140" s="35"/>
      <c r="Q140" s="35"/>
      <c r="R140" s="35"/>
      <c r="S140" s="35"/>
      <c r="T140" s="35"/>
      <c r="U140" s="35"/>
      <c r="V140" s="35"/>
      <c r="W140" s="35"/>
      <c r="X140" s="35"/>
    </row>
    <row r="141" spans="1:24" ht="16.5" outlineLevel="1" x14ac:dyDescent="0.2">
      <c r="A141" s="92"/>
      <c r="B141" s="370" t="str">
        <f>B139</f>
        <v>AUDITORÍA REGULAR RESULTADOS EVALUACIÓN COMPONENTE CONTROL FINANCIERO VIGENCIA 2018</v>
      </c>
      <c r="C141" s="370" t="s">
        <v>481</v>
      </c>
      <c r="D141" s="175"/>
      <c r="F141" s="565" t="s">
        <v>4</v>
      </c>
      <c r="G141" s="566"/>
      <c r="H141" s="176" t="s">
        <v>257</v>
      </c>
      <c r="I141" s="176" t="s">
        <v>258</v>
      </c>
      <c r="J141" s="176" t="s">
        <v>258</v>
      </c>
      <c r="N141" s="35"/>
      <c r="O141" s="35"/>
      <c r="P141" s="35"/>
      <c r="Q141" s="35"/>
      <c r="R141" s="35"/>
      <c r="S141" s="35"/>
      <c r="T141" s="35"/>
      <c r="U141" s="35"/>
      <c r="V141" s="35"/>
      <c r="W141" s="35"/>
      <c r="X141" s="35"/>
    </row>
    <row r="142" spans="1:24" ht="16.5" outlineLevel="1" x14ac:dyDescent="0.2">
      <c r="A142" s="92"/>
      <c r="B142" s="370" t="str">
        <f>B139</f>
        <v>AUDITORÍA REGULAR RESULTADOS EVALUACIÓN COMPONENTE CONTROL FINANCIERO VIGENCIA 2018</v>
      </c>
      <c r="C142" s="370" t="s">
        <v>482</v>
      </c>
      <c r="D142" s="175"/>
      <c r="F142" s="565" t="s">
        <v>4</v>
      </c>
      <c r="G142" s="566"/>
      <c r="H142" s="176" t="s">
        <v>258</v>
      </c>
      <c r="I142" s="176" t="s">
        <v>258</v>
      </c>
      <c r="J142" s="176" t="s">
        <v>258</v>
      </c>
      <c r="N142" s="35"/>
      <c r="O142" s="35"/>
      <c r="P142" s="35"/>
      <c r="Q142" s="35"/>
      <c r="R142" s="35"/>
      <c r="S142" s="35"/>
      <c r="T142" s="35"/>
      <c r="U142" s="35"/>
      <c r="V142" s="35"/>
      <c r="W142" s="35"/>
      <c r="X142" s="35"/>
    </row>
    <row r="143" spans="1:24" ht="16.5" outlineLevel="1" x14ac:dyDescent="0.2">
      <c r="A143" s="92"/>
      <c r="B143" s="370" t="str">
        <f>B139</f>
        <v>AUDITORÍA REGULAR RESULTADOS EVALUACIÓN COMPONENTE CONTROL FINANCIERO VIGENCIA 2018</v>
      </c>
      <c r="C143" s="370" t="s">
        <v>483</v>
      </c>
      <c r="D143" s="175"/>
      <c r="F143" s="565" t="s">
        <v>4</v>
      </c>
      <c r="G143" s="566"/>
      <c r="H143" s="176" t="s">
        <v>258</v>
      </c>
      <c r="I143" s="176" t="s">
        <v>258</v>
      </c>
      <c r="J143" s="176" t="s">
        <v>258</v>
      </c>
      <c r="N143" s="35"/>
      <c r="O143" s="35"/>
      <c r="P143" s="35"/>
      <c r="Q143" s="35"/>
      <c r="R143" s="35"/>
      <c r="S143" s="35"/>
      <c r="T143" s="35"/>
      <c r="U143" s="35"/>
      <c r="V143" s="35"/>
      <c r="W143" s="35"/>
      <c r="X143" s="35"/>
    </row>
    <row r="144" spans="1:24" ht="16.5" outlineLevel="1" x14ac:dyDescent="0.2">
      <c r="A144" s="92"/>
      <c r="B144" s="371" t="str">
        <f>B139</f>
        <v>AUDITORÍA REGULAR RESULTADOS EVALUACIÓN COMPONENTE CONTROL FINANCIERO VIGENCIA 2018</v>
      </c>
      <c r="C144" s="370" t="s">
        <v>484</v>
      </c>
      <c r="D144" s="175"/>
      <c r="F144" s="567" t="s">
        <v>4</v>
      </c>
      <c r="G144" s="568"/>
      <c r="H144" s="179" t="s">
        <v>258</v>
      </c>
      <c r="I144" s="179" t="s">
        <v>258</v>
      </c>
      <c r="J144" s="179" t="s">
        <v>258</v>
      </c>
      <c r="N144" s="35"/>
      <c r="O144" s="35"/>
      <c r="P144" s="35"/>
      <c r="Q144" s="35"/>
      <c r="R144" s="35"/>
      <c r="S144" s="35"/>
      <c r="T144" s="35"/>
      <c r="U144" s="35"/>
      <c r="V144" s="35"/>
      <c r="W144" s="35"/>
      <c r="X144" s="35"/>
    </row>
    <row r="145" spans="1:24" ht="16.5" outlineLevel="1" x14ac:dyDescent="0.2">
      <c r="A145" s="92"/>
      <c r="B145" s="409" t="s">
        <v>366</v>
      </c>
      <c r="C145" s="369" t="s">
        <v>479</v>
      </c>
      <c r="D145" s="172" t="s">
        <v>467</v>
      </c>
      <c r="F145" s="563" t="s">
        <v>4</v>
      </c>
      <c r="G145" s="564"/>
      <c r="H145" s="173" t="s">
        <v>258</v>
      </c>
      <c r="I145" s="173" t="s">
        <v>258</v>
      </c>
      <c r="J145" s="173" t="s">
        <v>258</v>
      </c>
      <c r="N145" s="35"/>
      <c r="O145" s="35"/>
      <c r="P145" s="35"/>
      <c r="Q145" s="35"/>
      <c r="R145" s="35"/>
      <c r="S145" s="35"/>
      <c r="T145" s="35"/>
      <c r="U145" s="35"/>
      <c r="V145" s="35"/>
      <c r="W145" s="35"/>
      <c r="X145" s="35"/>
    </row>
    <row r="146" spans="1:24" ht="16.5" outlineLevel="1" x14ac:dyDescent="0.2">
      <c r="A146" s="92"/>
      <c r="B146" s="370" t="str">
        <f>B145</f>
        <v>AUDITORÍA REGULAR VIGENCIA 2018</v>
      </c>
      <c r="C146" s="370" t="s">
        <v>480</v>
      </c>
      <c r="D146" s="175"/>
      <c r="F146" s="565" t="s">
        <v>4</v>
      </c>
      <c r="G146" s="566"/>
      <c r="H146" s="176" t="s">
        <v>258</v>
      </c>
      <c r="I146" s="176" t="s">
        <v>258</v>
      </c>
      <c r="J146" s="176" t="s">
        <v>258</v>
      </c>
      <c r="N146" s="35"/>
      <c r="O146" s="35"/>
      <c r="P146" s="35"/>
      <c r="Q146" s="35"/>
      <c r="R146" s="35"/>
      <c r="S146" s="35"/>
      <c r="T146" s="35"/>
      <c r="U146" s="35"/>
      <c r="V146" s="35"/>
      <c r="W146" s="35"/>
      <c r="X146" s="35"/>
    </row>
    <row r="147" spans="1:24" ht="16.5" outlineLevel="1" x14ac:dyDescent="0.2">
      <c r="A147" s="92"/>
      <c r="B147" s="370" t="str">
        <f>B145</f>
        <v>AUDITORÍA REGULAR VIGENCIA 2018</v>
      </c>
      <c r="C147" s="370" t="s">
        <v>481</v>
      </c>
      <c r="D147" s="175"/>
      <c r="F147" s="565" t="s">
        <v>4</v>
      </c>
      <c r="G147" s="566"/>
      <c r="H147" s="176" t="s">
        <v>258</v>
      </c>
      <c r="I147" s="176" t="s">
        <v>258</v>
      </c>
      <c r="J147" s="176" t="s">
        <v>258</v>
      </c>
      <c r="N147" s="35"/>
      <c r="O147" s="35"/>
      <c r="P147" s="35"/>
      <c r="Q147" s="35"/>
      <c r="R147" s="35"/>
      <c r="S147" s="35"/>
      <c r="T147" s="35"/>
      <c r="U147" s="35"/>
      <c r="V147" s="35"/>
      <c r="W147" s="35"/>
      <c r="X147" s="35"/>
    </row>
    <row r="148" spans="1:24" ht="16.5" outlineLevel="1" x14ac:dyDescent="0.2">
      <c r="A148" s="92"/>
      <c r="B148" s="370" t="str">
        <f>B145</f>
        <v>AUDITORÍA REGULAR VIGENCIA 2018</v>
      </c>
      <c r="C148" s="370" t="s">
        <v>482</v>
      </c>
      <c r="D148" s="175"/>
      <c r="F148" s="565" t="s">
        <v>4</v>
      </c>
      <c r="G148" s="566"/>
      <c r="H148" s="176" t="s">
        <v>258</v>
      </c>
      <c r="I148" s="176" t="s">
        <v>258</v>
      </c>
      <c r="J148" s="176" t="s">
        <v>258</v>
      </c>
      <c r="N148" s="35"/>
      <c r="O148" s="35"/>
      <c r="P148" s="35"/>
      <c r="Q148" s="35"/>
      <c r="R148" s="35"/>
      <c r="S148" s="35"/>
      <c r="T148" s="35"/>
      <c r="U148" s="35"/>
      <c r="V148" s="35"/>
      <c r="W148" s="35"/>
      <c r="X148" s="35"/>
    </row>
    <row r="149" spans="1:24" ht="16.5" outlineLevel="1" x14ac:dyDescent="0.2">
      <c r="A149" s="92"/>
      <c r="B149" s="370" t="str">
        <f>B145</f>
        <v>AUDITORÍA REGULAR VIGENCIA 2018</v>
      </c>
      <c r="C149" s="370" t="s">
        <v>483</v>
      </c>
      <c r="D149" s="175"/>
      <c r="F149" s="565" t="s">
        <v>4</v>
      </c>
      <c r="G149" s="566"/>
      <c r="H149" s="176" t="s">
        <v>258</v>
      </c>
      <c r="I149" s="176" t="s">
        <v>258</v>
      </c>
      <c r="J149" s="176" t="s">
        <v>258</v>
      </c>
      <c r="N149" s="35"/>
      <c r="O149" s="35"/>
      <c r="P149" s="35"/>
      <c r="Q149" s="35"/>
      <c r="R149" s="35"/>
      <c r="S149" s="35"/>
      <c r="T149" s="35"/>
      <c r="U149" s="35"/>
      <c r="V149" s="35"/>
      <c r="W149" s="35"/>
      <c r="X149" s="35"/>
    </row>
    <row r="150" spans="1:24" ht="16.5" outlineLevel="1" x14ac:dyDescent="0.2">
      <c r="A150" s="92"/>
      <c r="B150" s="370" t="str">
        <f>B145</f>
        <v>AUDITORÍA REGULAR VIGENCIA 2018</v>
      </c>
      <c r="C150" s="370" t="s">
        <v>484</v>
      </c>
      <c r="D150" s="175"/>
      <c r="F150" s="565" t="s">
        <v>4</v>
      </c>
      <c r="G150" s="566"/>
      <c r="H150" s="176" t="s">
        <v>258</v>
      </c>
      <c r="I150" s="176" t="s">
        <v>258</v>
      </c>
      <c r="J150" s="176" t="s">
        <v>258</v>
      </c>
      <c r="N150" s="35"/>
      <c r="O150" s="35"/>
      <c r="P150" s="35"/>
      <c r="Q150" s="35"/>
      <c r="R150" s="35"/>
      <c r="S150" s="35"/>
      <c r="T150" s="35"/>
      <c r="U150" s="35"/>
      <c r="V150" s="35"/>
      <c r="W150" s="35"/>
      <c r="X150" s="35"/>
    </row>
    <row r="151" spans="1:24" ht="16.5" outlineLevel="1" x14ac:dyDescent="0.2">
      <c r="A151" s="92"/>
      <c r="B151" s="370" t="str">
        <f>B145</f>
        <v>AUDITORÍA REGULAR VIGENCIA 2018</v>
      </c>
      <c r="C151" s="370" t="s">
        <v>485</v>
      </c>
      <c r="D151" s="175"/>
      <c r="F151" s="565" t="s">
        <v>159</v>
      </c>
      <c r="G151" s="566"/>
      <c r="H151" s="176" t="s">
        <v>258</v>
      </c>
      <c r="I151" s="176" t="s">
        <v>258</v>
      </c>
      <c r="J151" s="176" t="s">
        <v>258</v>
      </c>
      <c r="N151" s="35"/>
      <c r="O151" s="35"/>
      <c r="P151" s="35"/>
      <c r="Q151" s="35"/>
      <c r="R151" s="35"/>
      <c r="S151" s="35"/>
      <c r="T151" s="35"/>
      <c r="U151" s="35"/>
      <c r="V151" s="35"/>
      <c r="W151" s="35"/>
      <c r="X151" s="35"/>
    </row>
    <row r="152" spans="1:24" ht="16.5" outlineLevel="1" x14ac:dyDescent="0.2">
      <c r="A152" s="92"/>
      <c r="B152" s="370" t="str">
        <f>B145</f>
        <v>AUDITORÍA REGULAR VIGENCIA 2018</v>
      </c>
      <c r="C152" s="370" t="s">
        <v>486</v>
      </c>
      <c r="D152" s="175"/>
      <c r="F152" s="565" t="s">
        <v>4</v>
      </c>
      <c r="G152" s="566"/>
      <c r="H152" s="176" t="s">
        <v>258</v>
      </c>
      <c r="I152" s="176" t="s">
        <v>258</v>
      </c>
      <c r="J152" s="176" t="s">
        <v>258</v>
      </c>
      <c r="N152" s="35"/>
      <c r="O152" s="35"/>
      <c r="P152" s="35"/>
      <c r="Q152" s="35"/>
      <c r="R152" s="35"/>
      <c r="S152" s="35"/>
      <c r="T152" s="35"/>
      <c r="U152" s="35"/>
      <c r="V152" s="35"/>
      <c r="W152" s="35"/>
      <c r="X152" s="35"/>
    </row>
    <row r="153" spans="1:24" ht="16.5" outlineLevel="1" x14ac:dyDescent="0.2">
      <c r="A153" s="92"/>
      <c r="B153" s="370" t="str">
        <f>B145</f>
        <v>AUDITORÍA REGULAR VIGENCIA 2018</v>
      </c>
      <c r="C153" s="370" t="s">
        <v>487</v>
      </c>
      <c r="D153" s="175"/>
      <c r="F153" s="565" t="s">
        <v>4</v>
      </c>
      <c r="G153" s="566"/>
      <c r="H153" s="176" t="s">
        <v>258</v>
      </c>
      <c r="I153" s="176" t="s">
        <v>258</v>
      </c>
      <c r="J153" s="176" t="s">
        <v>258</v>
      </c>
      <c r="N153" s="35"/>
      <c r="O153" s="35"/>
      <c r="P153" s="35"/>
      <c r="Q153" s="35"/>
      <c r="R153" s="35"/>
      <c r="S153" s="35"/>
      <c r="T153" s="35"/>
      <c r="U153" s="35"/>
      <c r="V153" s="35"/>
      <c r="W153" s="35"/>
      <c r="X153" s="35"/>
    </row>
    <row r="154" spans="1:24" ht="16.5" outlineLevel="1" x14ac:dyDescent="0.2">
      <c r="A154" s="92"/>
      <c r="B154" s="370" t="str">
        <f>B145</f>
        <v>AUDITORÍA REGULAR VIGENCIA 2018</v>
      </c>
      <c r="C154" s="370" t="s">
        <v>488</v>
      </c>
      <c r="D154" s="175"/>
      <c r="F154" s="565" t="s">
        <v>4</v>
      </c>
      <c r="G154" s="566"/>
      <c r="H154" s="176" t="s">
        <v>258</v>
      </c>
      <c r="I154" s="176" t="s">
        <v>258</v>
      </c>
      <c r="J154" s="176" t="s">
        <v>258</v>
      </c>
      <c r="N154" s="35"/>
      <c r="O154" s="35"/>
      <c r="P154" s="35"/>
      <c r="Q154" s="35"/>
      <c r="R154" s="35"/>
      <c r="S154" s="35"/>
      <c r="T154" s="35"/>
      <c r="U154" s="35"/>
      <c r="V154" s="35"/>
      <c r="W154" s="35"/>
      <c r="X154" s="35"/>
    </row>
    <row r="155" spans="1:24" ht="16.5" outlineLevel="1" x14ac:dyDescent="0.2">
      <c r="A155" s="92"/>
      <c r="B155" s="370" t="str">
        <f>B145</f>
        <v>AUDITORÍA REGULAR VIGENCIA 2018</v>
      </c>
      <c r="C155" s="370" t="s">
        <v>489</v>
      </c>
      <c r="D155" s="175"/>
      <c r="F155" s="565" t="s">
        <v>4</v>
      </c>
      <c r="G155" s="566"/>
      <c r="H155" s="176" t="s">
        <v>258</v>
      </c>
      <c r="I155" s="176" t="s">
        <v>258</v>
      </c>
      <c r="J155" s="176" t="s">
        <v>258</v>
      </c>
      <c r="N155" s="35"/>
      <c r="O155" s="35"/>
      <c r="P155" s="35"/>
      <c r="Q155" s="35"/>
      <c r="R155" s="35"/>
      <c r="S155" s="35"/>
      <c r="T155" s="35"/>
      <c r="U155" s="35"/>
      <c r="V155" s="35"/>
      <c r="W155" s="35"/>
      <c r="X155" s="35"/>
    </row>
    <row r="156" spans="1:24" ht="16.5" outlineLevel="1" x14ac:dyDescent="0.2">
      <c r="A156" s="92"/>
      <c r="B156" s="371" t="str">
        <f>B145</f>
        <v>AUDITORÍA REGULAR VIGENCIA 2018</v>
      </c>
      <c r="C156" s="370" t="s">
        <v>490</v>
      </c>
      <c r="D156" s="175"/>
      <c r="F156" s="567" t="s">
        <v>4</v>
      </c>
      <c r="G156" s="568"/>
      <c r="H156" s="179" t="s">
        <v>258</v>
      </c>
      <c r="I156" s="179" t="s">
        <v>258</v>
      </c>
      <c r="J156" s="179" t="s">
        <v>258</v>
      </c>
      <c r="N156" s="35"/>
      <c r="O156" s="35"/>
      <c r="P156" s="35"/>
      <c r="Q156" s="35"/>
      <c r="R156" s="35"/>
      <c r="S156" s="35"/>
      <c r="T156" s="35"/>
      <c r="U156" s="35"/>
      <c r="V156" s="35"/>
      <c r="W156" s="35"/>
      <c r="X156" s="35"/>
    </row>
    <row r="157" spans="1:24" ht="16.5" outlineLevel="1" x14ac:dyDescent="0.2">
      <c r="A157" s="92"/>
      <c r="B157" s="409" t="s">
        <v>475</v>
      </c>
      <c r="C157" s="369" t="s">
        <v>479</v>
      </c>
      <c r="D157" s="172" t="s">
        <v>463</v>
      </c>
      <c r="F157" s="563" t="s">
        <v>4</v>
      </c>
      <c r="G157" s="564"/>
      <c r="H157" s="173" t="s">
        <v>257</v>
      </c>
      <c r="I157" s="173" t="s">
        <v>258</v>
      </c>
      <c r="J157" s="173" t="s">
        <v>258</v>
      </c>
      <c r="N157" s="35"/>
      <c r="O157" s="35"/>
      <c r="P157" s="35"/>
      <c r="Q157" s="35"/>
      <c r="R157" s="35"/>
      <c r="S157" s="35"/>
      <c r="T157" s="35"/>
      <c r="U157" s="35"/>
      <c r="V157" s="35"/>
      <c r="W157" s="35"/>
      <c r="X157" s="35"/>
    </row>
    <row r="158" spans="1:24" ht="16.5" outlineLevel="1" x14ac:dyDescent="0.2">
      <c r="A158" s="92"/>
      <c r="B158" s="370" t="str">
        <f>B157</f>
        <v>AUDITORÍA REGULAR RESULTADOS EVALUACIÓN COMPONENTE FINANCIERO VIGENCIA 2019</v>
      </c>
      <c r="C158" s="370" t="s">
        <v>480</v>
      </c>
      <c r="D158" s="175"/>
      <c r="F158" s="565" t="s">
        <v>4</v>
      </c>
      <c r="G158" s="566"/>
      <c r="H158" s="176" t="s">
        <v>258</v>
      </c>
      <c r="I158" s="176" t="s">
        <v>258</v>
      </c>
      <c r="J158" s="176" t="s">
        <v>258</v>
      </c>
      <c r="N158" s="35"/>
      <c r="O158" s="35"/>
      <c r="P158" s="35"/>
      <c r="Q158" s="35"/>
      <c r="R158" s="35"/>
      <c r="S158" s="35"/>
      <c r="T158" s="35"/>
      <c r="U158" s="35"/>
      <c r="V158" s="35"/>
      <c r="W158" s="35"/>
      <c r="X158" s="35"/>
    </row>
    <row r="159" spans="1:24" ht="16.5" outlineLevel="1" x14ac:dyDescent="0.2">
      <c r="A159" s="92"/>
      <c r="B159" s="370" t="str">
        <f>B157</f>
        <v>AUDITORÍA REGULAR RESULTADOS EVALUACIÓN COMPONENTE FINANCIERO VIGENCIA 2019</v>
      </c>
      <c r="C159" s="370" t="s">
        <v>481</v>
      </c>
      <c r="D159" s="175"/>
      <c r="F159" s="565" t="s">
        <v>4</v>
      </c>
      <c r="G159" s="566"/>
      <c r="H159" s="176" t="s">
        <v>258</v>
      </c>
      <c r="I159" s="176" t="s">
        <v>258</v>
      </c>
      <c r="J159" s="176" t="s">
        <v>258</v>
      </c>
      <c r="N159" s="35"/>
      <c r="O159" s="35"/>
      <c r="P159" s="35"/>
      <c r="Q159" s="35"/>
      <c r="R159" s="35"/>
      <c r="S159" s="35"/>
      <c r="T159" s="35"/>
      <c r="U159" s="35"/>
      <c r="V159" s="35"/>
      <c r="W159" s="35"/>
      <c r="X159" s="35"/>
    </row>
    <row r="160" spans="1:24" ht="16.5" outlineLevel="1" x14ac:dyDescent="0.2">
      <c r="A160" s="92"/>
      <c r="B160" s="371" t="str">
        <f>B157</f>
        <v>AUDITORÍA REGULAR RESULTADOS EVALUACIÓN COMPONENTE FINANCIERO VIGENCIA 2019</v>
      </c>
      <c r="C160" s="370" t="s">
        <v>482</v>
      </c>
      <c r="D160" s="178"/>
      <c r="F160" s="567" t="s">
        <v>4</v>
      </c>
      <c r="G160" s="568"/>
      <c r="H160" s="179" t="s">
        <v>258</v>
      </c>
      <c r="I160" s="179" t="s">
        <v>258</v>
      </c>
      <c r="J160" s="179" t="s">
        <v>258</v>
      </c>
      <c r="N160" s="35"/>
      <c r="O160" s="35"/>
      <c r="P160" s="35"/>
      <c r="Q160" s="35"/>
      <c r="R160" s="35"/>
      <c r="S160" s="35"/>
      <c r="T160" s="35"/>
      <c r="U160" s="35"/>
      <c r="V160" s="35"/>
      <c r="W160" s="35"/>
      <c r="X160" s="35"/>
    </row>
    <row r="161" spans="1:24" ht="16.5" outlineLevel="1" x14ac:dyDescent="0.2">
      <c r="A161" s="92"/>
      <c r="B161" s="409" t="s">
        <v>244</v>
      </c>
      <c r="C161" s="369" t="s">
        <v>479</v>
      </c>
      <c r="D161" s="172" t="s">
        <v>464</v>
      </c>
      <c r="F161" s="563" t="s">
        <v>4</v>
      </c>
      <c r="G161" s="564"/>
      <c r="H161" s="173" t="s">
        <v>258</v>
      </c>
      <c r="I161" s="173" t="s">
        <v>258</v>
      </c>
      <c r="J161" s="173" t="s">
        <v>258</v>
      </c>
      <c r="N161" s="35"/>
      <c r="O161" s="35"/>
      <c r="P161" s="35"/>
      <c r="Q161" s="35"/>
      <c r="R161" s="35"/>
      <c r="S161" s="35"/>
      <c r="T161" s="35"/>
      <c r="U161" s="35"/>
      <c r="V161" s="35"/>
      <c r="W161" s="35"/>
      <c r="X161" s="35"/>
    </row>
    <row r="162" spans="1:24" ht="16.5" outlineLevel="1" x14ac:dyDescent="0.2">
      <c r="A162" s="92"/>
      <c r="B162" s="370" t="str">
        <f>B161</f>
        <v>AUDITORÍA REGULAR VIGENCIA 2019</v>
      </c>
      <c r="C162" s="370" t="s">
        <v>480</v>
      </c>
      <c r="D162" s="175"/>
      <c r="F162" s="565" t="s">
        <v>4</v>
      </c>
      <c r="G162" s="566"/>
      <c r="H162" s="176" t="s">
        <v>258</v>
      </c>
      <c r="I162" s="176" t="s">
        <v>258</v>
      </c>
      <c r="J162" s="176" t="s">
        <v>258</v>
      </c>
      <c r="N162" s="35"/>
      <c r="O162" s="35"/>
      <c r="P162" s="35"/>
      <c r="Q162" s="35"/>
      <c r="R162" s="35"/>
      <c r="S162" s="35"/>
      <c r="T162" s="35"/>
      <c r="U162" s="35"/>
      <c r="V162" s="35"/>
      <c r="W162" s="35"/>
      <c r="X162" s="35"/>
    </row>
    <row r="163" spans="1:24" ht="16.5" outlineLevel="1" x14ac:dyDescent="0.2">
      <c r="A163" s="92"/>
      <c r="B163" s="370" t="str">
        <f>B161</f>
        <v>AUDITORÍA REGULAR VIGENCIA 2019</v>
      </c>
      <c r="C163" s="370" t="s">
        <v>481</v>
      </c>
      <c r="D163" s="175"/>
      <c r="F163" s="565" t="s">
        <v>165</v>
      </c>
      <c r="G163" s="566"/>
      <c r="H163" s="176" t="s">
        <v>258</v>
      </c>
      <c r="I163" s="176" t="s">
        <v>258</v>
      </c>
      <c r="J163" s="176" t="s">
        <v>258</v>
      </c>
      <c r="N163" s="35"/>
      <c r="O163" s="35"/>
      <c r="P163" s="35"/>
      <c r="Q163" s="35"/>
      <c r="R163" s="35"/>
      <c r="S163" s="35"/>
      <c r="T163" s="35"/>
      <c r="U163" s="35"/>
      <c r="V163" s="35"/>
      <c r="W163" s="35"/>
      <c r="X163" s="35"/>
    </row>
    <row r="164" spans="1:24" ht="16.5" outlineLevel="1" x14ac:dyDescent="0.2">
      <c r="A164" s="92"/>
      <c r="B164" s="370" t="str">
        <f>B161</f>
        <v>AUDITORÍA REGULAR VIGENCIA 2019</v>
      </c>
      <c r="C164" s="370" t="s">
        <v>482</v>
      </c>
      <c r="D164" s="175"/>
      <c r="F164" s="565" t="s">
        <v>162</v>
      </c>
      <c r="G164" s="566"/>
      <c r="H164" s="176" t="s">
        <v>257</v>
      </c>
      <c r="I164" s="176" t="s">
        <v>258</v>
      </c>
      <c r="J164" s="176" t="s">
        <v>258</v>
      </c>
      <c r="N164" s="35"/>
      <c r="O164" s="35"/>
      <c r="P164" s="35"/>
      <c r="Q164" s="35"/>
      <c r="R164" s="35"/>
      <c r="S164" s="35"/>
      <c r="T164" s="35"/>
      <c r="U164" s="35"/>
      <c r="V164" s="35"/>
      <c r="W164" s="35"/>
      <c r="X164" s="35"/>
    </row>
    <row r="165" spans="1:24" ht="16.5" outlineLevel="1" x14ac:dyDescent="0.2">
      <c r="A165" s="92"/>
      <c r="B165" s="370" t="str">
        <f>B161</f>
        <v>AUDITORÍA REGULAR VIGENCIA 2019</v>
      </c>
      <c r="C165" s="370" t="s">
        <v>483</v>
      </c>
      <c r="D165" s="175"/>
      <c r="F165" s="565" t="s">
        <v>165</v>
      </c>
      <c r="G165" s="566"/>
      <c r="H165" s="176" t="s">
        <v>258</v>
      </c>
      <c r="I165" s="176" t="s">
        <v>258</v>
      </c>
      <c r="J165" s="176" t="s">
        <v>258</v>
      </c>
      <c r="N165" s="35"/>
      <c r="O165" s="35"/>
      <c r="P165" s="35"/>
      <c r="Q165" s="35"/>
      <c r="R165" s="35"/>
      <c r="S165" s="35"/>
      <c r="T165" s="35"/>
      <c r="U165" s="35"/>
      <c r="V165" s="35"/>
      <c r="W165" s="35"/>
      <c r="X165" s="35"/>
    </row>
    <row r="166" spans="1:24" ht="16.5" outlineLevel="1" x14ac:dyDescent="0.2">
      <c r="A166" s="92"/>
      <c r="B166" s="370" t="str">
        <f>B161</f>
        <v>AUDITORÍA REGULAR VIGENCIA 2019</v>
      </c>
      <c r="C166" s="370" t="s">
        <v>484</v>
      </c>
      <c r="D166" s="175"/>
      <c r="F166" s="565" t="s">
        <v>165</v>
      </c>
      <c r="G166" s="566"/>
      <c r="H166" s="176" t="s">
        <v>258</v>
      </c>
      <c r="I166" s="176" t="s">
        <v>258</v>
      </c>
      <c r="J166" s="176" t="s">
        <v>258</v>
      </c>
      <c r="N166" s="35"/>
      <c r="O166" s="35"/>
      <c r="P166" s="35"/>
      <c r="Q166" s="35"/>
      <c r="R166" s="35"/>
      <c r="S166" s="35"/>
      <c r="T166" s="35"/>
      <c r="U166" s="35"/>
      <c r="V166" s="35"/>
      <c r="W166" s="35"/>
      <c r="X166" s="35"/>
    </row>
    <row r="167" spans="1:24" ht="16.5" outlineLevel="1" x14ac:dyDescent="0.2">
      <c r="A167" s="92"/>
      <c r="B167" s="370" t="str">
        <f>B161</f>
        <v>AUDITORÍA REGULAR VIGENCIA 2019</v>
      </c>
      <c r="C167" s="370" t="s">
        <v>485</v>
      </c>
      <c r="D167" s="175"/>
      <c r="F167" s="565" t="s">
        <v>162</v>
      </c>
      <c r="G167" s="566"/>
      <c r="H167" s="176" t="s">
        <v>258</v>
      </c>
      <c r="I167" s="176" t="s">
        <v>258</v>
      </c>
      <c r="J167" s="176" t="s">
        <v>258</v>
      </c>
      <c r="N167" s="35"/>
      <c r="O167" s="35"/>
      <c r="P167" s="35"/>
      <c r="Q167" s="35"/>
      <c r="R167" s="35"/>
      <c r="S167" s="35"/>
      <c r="T167" s="35"/>
      <c r="U167" s="35"/>
      <c r="V167" s="35"/>
      <c r="W167" s="35"/>
      <c r="X167" s="35"/>
    </row>
    <row r="168" spans="1:24" ht="16.5" outlineLevel="1" x14ac:dyDescent="0.2">
      <c r="A168" s="92"/>
      <c r="B168" s="370" t="str">
        <f>B161</f>
        <v>AUDITORÍA REGULAR VIGENCIA 2019</v>
      </c>
      <c r="C168" s="370" t="s">
        <v>486</v>
      </c>
      <c r="D168" s="175"/>
      <c r="F168" s="565" t="s">
        <v>159</v>
      </c>
      <c r="G168" s="566"/>
      <c r="H168" s="176" t="s">
        <v>257</v>
      </c>
      <c r="I168" s="176" t="s">
        <v>258</v>
      </c>
      <c r="J168" s="176" t="s">
        <v>258</v>
      </c>
      <c r="N168" s="35"/>
      <c r="O168" s="35"/>
      <c r="P168" s="35"/>
      <c r="Q168" s="35"/>
      <c r="R168" s="35"/>
      <c r="S168" s="35"/>
      <c r="T168" s="35"/>
      <c r="U168" s="35"/>
      <c r="V168" s="35"/>
      <c r="W168" s="35"/>
      <c r="X168" s="35"/>
    </row>
    <row r="169" spans="1:24" ht="16.5" outlineLevel="1" x14ac:dyDescent="0.2">
      <c r="A169" s="92"/>
      <c r="B169" s="370" t="str">
        <f>B161</f>
        <v>AUDITORÍA REGULAR VIGENCIA 2019</v>
      </c>
      <c r="C169" s="370" t="s">
        <v>487</v>
      </c>
      <c r="D169" s="175"/>
      <c r="F169" s="565" t="s">
        <v>159</v>
      </c>
      <c r="G169" s="566"/>
      <c r="H169" s="176" t="s">
        <v>257</v>
      </c>
      <c r="I169" s="176" t="s">
        <v>258</v>
      </c>
      <c r="J169" s="176" t="s">
        <v>258</v>
      </c>
      <c r="N169" s="35"/>
      <c r="O169" s="35"/>
      <c r="P169" s="35"/>
      <c r="Q169" s="35"/>
      <c r="R169" s="35"/>
      <c r="S169" s="35"/>
      <c r="T169" s="35"/>
      <c r="U169" s="35"/>
      <c r="V169" s="35"/>
      <c r="W169" s="35"/>
      <c r="X169" s="35"/>
    </row>
    <row r="170" spans="1:24" ht="16.5" outlineLevel="1" x14ac:dyDescent="0.2">
      <c r="A170" s="92"/>
      <c r="B170" s="370" t="str">
        <f>B161</f>
        <v>AUDITORÍA REGULAR VIGENCIA 2019</v>
      </c>
      <c r="C170" s="370" t="s">
        <v>488</v>
      </c>
      <c r="D170" s="175"/>
      <c r="F170" s="565" t="s">
        <v>4</v>
      </c>
      <c r="G170" s="566"/>
      <c r="H170" s="176" t="s">
        <v>257</v>
      </c>
      <c r="I170" s="176" t="s">
        <v>258</v>
      </c>
      <c r="J170" s="176" t="s">
        <v>258</v>
      </c>
      <c r="N170" s="35"/>
      <c r="O170" s="35"/>
      <c r="P170" s="35"/>
      <c r="Q170" s="35"/>
      <c r="R170" s="35"/>
      <c r="S170" s="35"/>
      <c r="T170" s="35"/>
      <c r="U170" s="35"/>
      <c r="V170" s="35"/>
      <c r="W170" s="35"/>
      <c r="X170" s="35"/>
    </row>
    <row r="171" spans="1:24" ht="16.5" outlineLevel="1" x14ac:dyDescent="0.2">
      <c r="A171" s="92"/>
      <c r="B171" s="370" t="str">
        <f>B161</f>
        <v>AUDITORÍA REGULAR VIGENCIA 2019</v>
      </c>
      <c r="C171" s="370" t="s">
        <v>489</v>
      </c>
      <c r="D171" s="175"/>
      <c r="F171" s="565" t="s">
        <v>165</v>
      </c>
      <c r="G171" s="566"/>
      <c r="H171" s="176" t="s">
        <v>257</v>
      </c>
      <c r="I171" s="176" t="s">
        <v>258</v>
      </c>
      <c r="J171" s="176" t="s">
        <v>258</v>
      </c>
      <c r="N171" s="35"/>
      <c r="O171" s="35"/>
      <c r="P171" s="35"/>
      <c r="Q171" s="35"/>
      <c r="R171" s="35"/>
      <c r="S171" s="35"/>
      <c r="T171" s="35"/>
      <c r="U171" s="35"/>
      <c r="V171" s="35"/>
      <c r="W171" s="35"/>
      <c r="X171" s="35"/>
    </row>
    <row r="172" spans="1:24" ht="16.5" outlineLevel="1" x14ac:dyDescent="0.2">
      <c r="A172" s="92"/>
      <c r="B172" s="370" t="str">
        <f>B161</f>
        <v>AUDITORÍA REGULAR VIGENCIA 2019</v>
      </c>
      <c r="C172" s="370" t="s">
        <v>490</v>
      </c>
      <c r="D172" s="175"/>
      <c r="F172" s="565" t="s">
        <v>165</v>
      </c>
      <c r="G172" s="566"/>
      <c r="H172" s="176" t="s">
        <v>257</v>
      </c>
      <c r="I172" s="176" t="s">
        <v>258</v>
      </c>
      <c r="J172" s="176" t="s">
        <v>258</v>
      </c>
      <c r="N172" s="35"/>
      <c r="O172" s="35"/>
      <c r="P172" s="35"/>
      <c r="Q172" s="35"/>
      <c r="R172" s="35"/>
      <c r="S172" s="35"/>
      <c r="T172" s="35"/>
      <c r="U172" s="35"/>
      <c r="V172" s="35"/>
      <c r="W172" s="35"/>
      <c r="X172" s="35"/>
    </row>
    <row r="173" spans="1:24" ht="16.5" outlineLevel="1" x14ac:dyDescent="0.2">
      <c r="A173" s="92"/>
      <c r="B173" s="370" t="str">
        <f>B161</f>
        <v>AUDITORÍA REGULAR VIGENCIA 2019</v>
      </c>
      <c r="C173" s="370" t="s">
        <v>491</v>
      </c>
      <c r="D173" s="175"/>
      <c r="F173" s="565" t="s">
        <v>165</v>
      </c>
      <c r="G173" s="566"/>
      <c r="H173" s="176" t="s">
        <v>258</v>
      </c>
      <c r="I173" s="176" t="s">
        <v>258</v>
      </c>
      <c r="J173" s="176" t="s">
        <v>258</v>
      </c>
      <c r="N173" s="35"/>
      <c r="O173" s="35"/>
      <c r="P173" s="35"/>
      <c r="Q173" s="35"/>
      <c r="R173" s="35"/>
      <c r="S173" s="35"/>
      <c r="T173" s="35"/>
      <c r="U173" s="35"/>
      <c r="V173" s="35"/>
      <c r="W173" s="35"/>
      <c r="X173" s="35"/>
    </row>
    <row r="174" spans="1:24" ht="16.5" outlineLevel="1" x14ac:dyDescent="0.2">
      <c r="A174" s="92"/>
      <c r="B174" s="370" t="str">
        <f>B161</f>
        <v>AUDITORÍA REGULAR VIGENCIA 2019</v>
      </c>
      <c r="C174" s="370" t="s">
        <v>495</v>
      </c>
      <c r="D174" s="175"/>
      <c r="F174" s="565" t="s">
        <v>162</v>
      </c>
      <c r="G174" s="566"/>
      <c r="H174" s="176" t="s">
        <v>257</v>
      </c>
      <c r="I174" s="176" t="s">
        <v>258</v>
      </c>
      <c r="J174" s="176" t="s">
        <v>258</v>
      </c>
      <c r="N174" s="35"/>
      <c r="O174" s="35"/>
      <c r="P174" s="35"/>
      <c r="Q174" s="35"/>
      <c r="R174" s="35"/>
      <c r="S174" s="35"/>
      <c r="T174" s="35"/>
      <c r="U174" s="35"/>
      <c r="V174" s="35"/>
      <c r="W174" s="35"/>
      <c r="X174" s="35"/>
    </row>
    <row r="175" spans="1:24" ht="16.5" outlineLevel="1" x14ac:dyDescent="0.2">
      <c r="A175" s="92"/>
      <c r="B175" s="370" t="str">
        <f>B161</f>
        <v>AUDITORÍA REGULAR VIGENCIA 2019</v>
      </c>
      <c r="C175" s="370" t="s">
        <v>496</v>
      </c>
      <c r="D175" s="175"/>
      <c r="F175" s="565" t="s">
        <v>165</v>
      </c>
      <c r="G175" s="566"/>
      <c r="H175" s="176" t="s">
        <v>257</v>
      </c>
      <c r="I175" s="176" t="s">
        <v>258</v>
      </c>
      <c r="J175" s="176" t="s">
        <v>258</v>
      </c>
      <c r="N175" s="35"/>
      <c r="O175" s="35"/>
      <c r="P175" s="35"/>
      <c r="Q175" s="35"/>
      <c r="R175" s="35"/>
      <c r="S175" s="35"/>
      <c r="T175" s="35"/>
      <c r="U175" s="35"/>
      <c r="V175" s="35"/>
      <c r="W175" s="35"/>
      <c r="X175" s="35"/>
    </row>
    <row r="176" spans="1:24" ht="16.5" outlineLevel="1" x14ac:dyDescent="0.2">
      <c r="A176" s="92"/>
      <c r="B176" s="370" t="str">
        <f>B161</f>
        <v>AUDITORÍA REGULAR VIGENCIA 2019</v>
      </c>
      <c r="C176" s="370" t="s">
        <v>497</v>
      </c>
      <c r="D176" s="175"/>
      <c r="F176" s="565" t="s">
        <v>165</v>
      </c>
      <c r="G176" s="566"/>
      <c r="H176" s="176" t="s">
        <v>258</v>
      </c>
      <c r="I176" s="176" t="s">
        <v>258</v>
      </c>
      <c r="J176" s="176" t="s">
        <v>258</v>
      </c>
      <c r="N176" s="35"/>
      <c r="O176" s="35"/>
      <c r="P176" s="35"/>
      <c r="Q176" s="35"/>
      <c r="R176" s="35"/>
      <c r="S176" s="35"/>
      <c r="T176" s="35"/>
      <c r="U176" s="35"/>
      <c r="V176" s="35"/>
      <c r="W176" s="35"/>
      <c r="X176" s="35"/>
    </row>
    <row r="177" spans="1:24" ht="16.5" outlineLevel="1" x14ac:dyDescent="0.2">
      <c r="A177" s="92"/>
      <c r="B177" s="370" t="str">
        <f>B161</f>
        <v>AUDITORÍA REGULAR VIGENCIA 2019</v>
      </c>
      <c r="C177" s="370" t="s">
        <v>498</v>
      </c>
      <c r="D177" s="175"/>
      <c r="F177" s="565" t="s">
        <v>4</v>
      </c>
      <c r="G177" s="566"/>
      <c r="H177" s="176" t="s">
        <v>257</v>
      </c>
      <c r="I177" s="176" t="s">
        <v>258</v>
      </c>
      <c r="J177" s="176" t="s">
        <v>258</v>
      </c>
      <c r="N177" s="35"/>
      <c r="O177" s="35"/>
      <c r="P177" s="35"/>
      <c r="Q177" s="35"/>
      <c r="R177" s="35"/>
      <c r="S177" s="35"/>
      <c r="T177" s="35"/>
      <c r="U177" s="35"/>
      <c r="V177" s="35"/>
      <c r="W177" s="35"/>
      <c r="X177" s="35"/>
    </row>
    <row r="178" spans="1:24" ht="16.5" outlineLevel="1" x14ac:dyDescent="0.2">
      <c r="A178" s="92"/>
      <c r="B178" s="370" t="str">
        <f>B161</f>
        <v>AUDITORÍA REGULAR VIGENCIA 2019</v>
      </c>
      <c r="C178" s="370" t="s">
        <v>499</v>
      </c>
      <c r="D178" s="175"/>
      <c r="F178" s="565" t="s">
        <v>4</v>
      </c>
      <c r="G178" s="566"/>
      <c r="H178" s="176" t="s">
        <v>257</v>
      </c>
      <c r="I178" s="176" t="s">
        <v>258</v>
      </c>
      <c r="J178" s="176" t="s">
        <v>258</v>
      </c>
      <c r="N178" s="35"/>
      <c r="O178" s="35"/>
      <c r="P178" s="35"/>
      <c r="Q178" s="35"/>
      <c r="R178" s="35"/>
      <c r="S178" s="35"/>
      <c r="T178" s="35"/>
      <c r="U178" s="35"/>
      <c r="V178" s="35"/>
      <c r="W178" s="35"/>
      <c r="X178" s="35"/>
    </row>
    <row r="179" spans="1:24" ht="16.5" outlineLevel="1" x14ac:dyDescent="0.2">
      <c r="A179" s="92"/>
      <c r="B179" s="370" t="str">
        <f>B161</f>
        <v>AUDITORÍA REGULAR VIGENCIA 2019</v>
      </c>
      <c r="C179" s="370" t="s">
        <v>500</v>
      </c>
      <c r="D179" s="175"/>
      <c r="F179" s="565" t="s">
        <v>162</v>
      </c>
      <c r="G179" s="566"/>
      <c r="H179" s="176" t="s">
        <v>257</v>
      </c>
      <c r="I179" s="176" t="s">
        <v>258</v>
      </c>
      <c r="J179" s="176" t="s">
        <v>258</v>
      </c>
      <c r="N179" s="35"/>
      <c r="O179" s="35"/>
      <c r="P179" s="35"/>
      <c r="Q179" s="35"/>
      <c r="R179" s="35"/>
      <c r="S179" s="35"/>
      <c r="T179" s="35"/>
      <c r="U179" s="35"/>
      <c r="V179" s="35"/>
      <c r="W179" s="35"/>
      <c r="X179" s="35"/>
    </row>
    <row r="180" spans="1:24" ht="16.5" outlineLevel="1" x14ac:dyDescent="0.2">
      <c r="A180" s="92"/>
      <c r="B180" s="370" t="str">
        <f>B161</f>
        <v>AUDITORÍA REGULAR VIGENCIA 2019</v>
      </c>
      <c r="C180" s="370" t="s">
        <v>501</v>
      </c>
      <c r="D180" s="175"/>
      <c r="F180" s="565" t="s">
        <v>4</v>
      </c>
      <c r="G180" s="566"/>
      <c r="H180" s="176" t="s">
        <v>258</v>
      </c>
      <c r="I180" s="176" t="s">
        <v>258</v>
      </c>
      <c r="J180" s="176" t="s">
        <v>258</v>
      </c>
      <c r="N180" s="35"/>
      <c r="O180" s="35"/>
      <c r="P180" s="35"/>
      <c r="Q180" s="35"/>
      <c r="R180" s="35"/>
      <c r="S180" s="35"/>
      <c r="T180" s="35"/>
      <c r="U180" s="35"/>
      <c r="V180" s="35"/>
      <c r="W180" s="35"/>
      <c r="X180" s="35"/>
    </row>
    <row r="181" spans="1:24" ht="16.5" outlineLevel="1" x14ac:dyDescent="0.2">
      <c r="A181" s="92"/>
      <c r="B181" s="370" t="str">
        <f>B161</f>
        <v>AUDITORÍA REGULAR VIGENCIA 2019</v>
      </c>
      <c r="C181" s="370" t="s">
        <v>502</v>
      </c>
      <c r="D181" s="175"/>
      <c r="F181" s="565" t="s">
        <v>4</v>
      </c>
      <c r="G181" s="566"/>
      <c r="H181" s="176" t="s">
        <v>258</v>
      </c>
      <c r="I181" s="176" t="s">
        <v>258</v>
      </c>
      <c r="J181" s="176" t="s">
        <v>258</v>
      </c>
      <c r="N181" s="35"/>
      <c r="O181" s="35"/>
      <c r="P181" s="35"/>
      <c r="Q181" s="35"/>
      <c r="R181" s="35"/>
      <c r="S181" s="35"/>
      <c r="T181" s="35"/>
      <c r="U181" s="35"/>
      <c r="V181" s="35"/>
      <c r="W181" s="35"/>
      <c r="X181" s="35"/>
    </row>
    <row r="182" spans="1:24" ht="16.5" outlineLevel="1" x14ac:dyDescent="0.2">
      <c r="A182" s="92"/>
      <c r="B182" s="370" t="str">
        <f>B161</f>
        <v>AUDITORÍA REGULAR VIGENCIA 2019</v>
      </c>
      <c r="C182" s="370" t="s">
        <v>503</v>
      </c>
      <c r="D182" s="175"/>
      <c r="F182" s="565" t="s">
        <v>4</v>
      </c>
      <c r="G182" s="566"/>
      <c r="H182" s="176" t="s">
        <v>257</v>
      </c>
      <c r="I182" s="176" t="s">
        <v>258</v>
      </c>
      <c r="J182" s="176" t="s">
        <v>258</v>
      </c>
      <c r="N182" s="35"/>
      <c r="O182" s="35"/>
      <c r="P182" s="35"/>
      <c r="Q182" s="35"/>
      <c r="R182" s="35"/>
      <c r="S182" s="35"/>
      <c r="T182" s="35"/>
      <c r="U182" s="35"/>
      <c r="V182" s="35"/>
      <c r="W182" s="35"/>
      <c r="X182" s="35"/>
    </row>
    <row r="183" spans="1:24" ht="16.5" outlineLevel="1" x14ac:dyDescent="0.2">
      <c r="A183" s="92"/>
      <c r="B183" s="370" t="str">
        <f>B161</f>
        <v>AUDITORÍA REGULAR VIGENCIA 2019</v>
      </c>
      <c r="C183" s="370" t="s">
        <v>504</v>
      </c>
      <c r="D183" s="175"/>
      <c r="F183" s="565" t="s">
        <v>4</v>
      </c>
      <c r="G183" s="566"/>
      <c r="H183" s="176" t="s">
        <v>258</v>
      </c>
      <c r="I183" s="176" t="s">
        <v>258</v>
      </c>
      <c r="J183" s="176" t="s">
        <v>258</v>
      </c>
      <c r="N183" s="35"/>
      <c r="O183" s="35"/>
      <c r="P183" s="35"/>
      <c r="Q183" s="35"/>
      <c r="R183" s="35"/>
      <c r="S183" s="35"/>
      <c r="T183" s="35"/>
      <c r="U183" s="35"/>
      <c r="V183" s="35"/>
      <c r="W183" s="35"/>
      <c r="X183" s="35"/>
    </row>
    <row r="184" spans="1:24" ht="16.5" outlineLevel="1" x14ac:dyDescent="0.2">
      <c r="A184" s="92"/>
      <c r="B184" s="370" t="str">
        <f>B161</f>
        <v>AUDITORÍA REGULAR VIGENCIA 2019</v>
      </c>
      <c r="C184" s="370" t="s">
        <v>505</v>
      </c>
      <c r="D184" s="175"/>
      <c r="F184" s="565" t="s">
        <v>4</v>
      </c>
      <c r="G184" s="566"/>
      <c r="H184" s="176" t="s">
        <v>257</v>
      </c>
      <c r="I184" s="176" t="s">
        <v>258</v>
      </c>
      <c r="J184" s="176" t="s">
        <v>258</v>
      </c>
      <c r="N184" s="35"/>
      <c r="O184" s="35"/>
      <c r="P184" s="35"/>
      <c r="Q184" s="35"/>
      <c r="R184" s="35"/>
      <c r="S184" s="35"/>
      <c r="T184" s="35"/>
      <c r="U184" s="35"/>
      <c r="V184" s="35"/>
      <c r="W184" s="35"/>
      <c r="X184" s="35"/>
    </row>
    <row r="185" spans="1:24" ht="16.5" outlineLevel="1" x14ac:dyDescent="0.2">
      <c r="A185" s="92"/>
      <c r="B185" s="370" t="str">
        <f>B161</f>
        <v>AUDITORÍA REGULAR VIGENCIA 2019</v>
      </c>
      <c r="C185" s="370" t="s">
        <v>506</v>
      </c>
      <c r="D185" s="175"/>
      <c r="F185" s="565" t="s">
        <v>4</v>
      </c>
      <c r="G185" s="566"/>
      <c r="H185" s="176" t="s">
        <v>258</v>
      </c>
      <c r="I185" s="176" t="s">
        <v>258</v>
      </c>
      <c r="J185" s="176" t="s">
        <v>258</v>
      </c>
      <c r="N185" s="35"/>
      <c r="O185" s="35"/>
      <c r="P185" s="35"/>
      <c r="Q185" s="35"/>
      <c r="R185" s="35"/>
      <c r="S185" s="35"/>
      <c r="T185" s="35"/>
      <c r="U185" s="35"/>
      <c r="V185" s="35"/>
      <c r="W185" s="35"/>
      <c r="X185" s="35"/>
    </row>
    <row r="186" spans="1:24" ht="16.5" outlineLevel="1" x14ac:dyDescent="0.2">
      <c r="A186" s="92"/>
      <c r="B186" s="370" t="str">
        <f>B161</f>
        <v>AUDITORÍA REGULAR VIGENCIA 2019</v>
      </c>
      <c r="C186" s="370" t="s">
        <v>507</v>
      </c>
      <c r="D186" s="175"/>
      <c r="F186" s="565" t="s">
        <v>4</v>
      </c>
      <c r="G186" s="566"/>
      <c r="H186" s="176" t="s">
        <v>257</v>
      </c>
      <c r="I186" s="176" t="s">
        <v>258</v>
      </c>
      <c r="J186" s="176" t="s">
        <v>258</v>
      </c>
      <c r="N186" s="35"/>
      <c r="O186" s="35"/>
      <c r="P186" s="35"/>
      <c r="Q186" s="35"/>
      <c r="R186" s="35"/>
      <c r="S186" s="35"/>
      <c r="T186" s="35"/>
      <c r="U186" s="35"/>
      <c r="V186" s="35"/>
      <c r="W186" s="35"/>
      <c r="X186" s="35"/>
    </row>
    <row r="187" spans="1:24" ht="16.5" outlineLevel="1" x14ac:dyDescent="0.2">
      <c r="A187" s="92"/>
      <c r="B187" s="370" t="str">
        <f>B161</f>
        <v>AUDITORÍA REGULAR VIGENCIA 2019</v>
      </c>
      <c r="C187" s="370" t="s">
        <v>508</v>
      </c>
      <c r="D187" s="175"/>
      <c r="F187" s="565" t="s">
        <v>4</v>
      </c>
      <c r="G187" s="566"/>
      <c r="H187" s="176" t="s">
        <v>257</v>
      </c>
      <c r="I187" s="176" t="s">
        <v>258</v>
      </c>
      <c r="J187" s="176" t="s">
        <v>258</v>
      </c>
      <c r="N187" s="35"/>
      <c r="O187" s="35"/>
      <c r="P187" s="35"/>
      <c r="Q187" s="35"/>
      <c r="R187" s="35"/>
      <c r="S187" s="35"/>
      <c r="T187" s="35"/>
      <c r="U187" s="35"/>
      <c r="V187" s="35"/>
      <c r="W187" s="35"/>
      <c r="X187" s="35"/>
    </row>
    <row r="188" spans="1:24" ht="16.5" outlineLevel="1" x14ac:dyDescent="0.2">
      <c r="A188" s="92"/>
      <c r="B188" s="370" t="str">
        <f>B161</f>
        <v>AUDITORÍA REGULAR VIGENCIA 2019</v>
      </c>
      <c r="C188" s="370" t="s">
        <v>509</v>
      </c>
      <c r="D188" s="175"/>
      <c r="F188" s="565" t="s">
        <v>4</v>
      </c>
      <c r="G188" s="566"/>
      <c r="H188" s="176" t="s">
        <v>258</v>
      </c>
      <c r="I188" s="176" t="s">
        <v>258</v>
      </c>
      <c r="J188" s="176" t="s">
        <v>258</v>
      </c>
      <c r="N188" s="35"/>
      <c r="O188" s="35"/>
      <c r="P188" s="35"/>
      <c r="Q188" s="35"/>
      <c r="R188" s="35"/>
      <c r="S188" s="35"/>
      <c r="T188" s="35"/>
      <c r="U188" s="35"/>
      <c r="V188" s="35"/>
      <c r="W188" s="35"/>
      <c r="X188" s="35"/>
    </row>
    <row r="189" spans="1:24" ht="16.5" outlineLevel="1" x14ac:dyDescent="0.2">
      <c r="A189" s="92"/>
      <c r="B189" s="370" t="str">
        <f>B161</f>
        <v>AUDITORÍA REGULAR VIGENCIA 2019</v>
      </c>
      <c r="C189" s="370" t="s">
        <v>510</v>
      </c>
      <c r="D189" s="175"/>
      <c r="F189" s="565" t="s">
        <v>4</v>
      </c>
      <c r="G189" s="566"/>
      <c r="H189" s="176" t="s">
        <v>257</v>
      </c>
      <c r="I189" s="176" t="s">
        <v>258</v>
      </c>
      <c r="J189" s="176" t="s">
        <v>258</v>
      </c>
      <c r="N189" s="35"/>
      <c r="O189" s="35"/>
      <c r="P189" s="35"/>
      <c r="Q189" s="35"/>
      <c r="R189" s="35"/>
      <c r="S189" s="35"/>
      <c r="T189" s="35"/>
      <c r="U189" s="35"/>
      <c r="V189" s="35"/>
      <c r="W189" s="35"/>
      <c r="X189" s="35"/>
    </row>
    <row r="190" spans="1:24" ht="16.5" outlineLevel="1" x14ac:dyDescent="0.2">
      <c r="A190" s="92"/>
      <c r="B190" s="370" t="str">
        <f>B161</f>
        <v>AUDITORÍA REGULAR VIGENCIA 2019</v>
      </c>
      <c r="C190" s="370" t="s">
        <v>511</v>
      </c>
      <c r="D190" s="175"/>
      <c r="F190" s="565" t="s">
        <v>4</v>
      </c>
      <c r="G190" s="566"/>
      <c r="H190" s="176" t="s">
        <v>257</v>
      </c>
      <c r="I190" s="176" t="s">
        <v>258</v>
      </c>
      <c r="J190" s="176" t="s">
        <v>258</v>
      </c>
      <c r="N190" s="35"/>
      <c r="O190" s="35"/>
      <c r="P190" s="35"/>
      <c r="Q190" s="35"/>
      <c r="R190" s="35"/>
      <c r="S190" s="35"/>
      <c r="T190" s="35"/>
      <c r="U190" s="35"/>
      <c r="V190" s="35"/>
      <c r="W190" s="35"/>
      <c r="X190" s="35"/>
    </row>
    <row r="191" spans="1:24" ht="16.5" outlineLevel="1" x14ac:dyDescent="0.2">
      <c r="A191" s="92"/>
      <c r="B191" s="370" t="str">
        <f>B161</f>
        <v>AUDITORÍA REGULAR VIGENCIA 2019</v>
      </c>
      <c r="C191" s="370" t="s">
        <v>512</v>
      </c>
      <c r="D191" s="175"/>
      <c r="F191" s="565" t="s">
        <v>4</v>
      </c>
      <c r="G191" s="566"/>
      <c r="H191" s="176" t="s">
        <v>257</v>
      </c>
      <c r="I191" s="176" t="s">
        <v>258</v>
      </c>
      <c r="J191" s="176" t="s">
        <v>258</v>
      </c>
      <c r="N191" s="35"/>
      <c r="O191" s="35"/>
      <c r="P191" s="35"/>
      <c r="Q191" s="35"/>
      <c r="R191" s="35"/>
      <c r="S191" s="35"/>
      <c r="T191" s="35"/>
      <c r="U191" s="35"/>
      <c r="V191" s="35"/>
      <c r="W191" s="35"/>
      <c r="X191" s="35"/>
    </row>
    <row r="192" spans="1:24" ht="16.5" outlineLevel="1" x14ac:dyDescent="0.2">
      <c r="A192" s="92"/>
      <c r="B192" s="370" t="str">
        <f>B161</f>
        <v>AUDITORÍA REGULAR VIGENCIA 2019</v>
      </c>
      <c r="C192" s="370" t="s">
        <v>513</v>
      </c>
      <c r="D192" s="175"/>
      <c r="F192" s="565" t="s">
        <v>4</v>
      </c>
      <c r="G192" s="566"/>
      <c r="H192" s="176" t="s">
        <v>257</v>
      </c>
      <c r="I192" s="176" t="s">
        <v>258</v>
      </c>
      <c r="J192" s="176" t="s">
        <v>258</v>
      </c>
      <c r="N192" s="35"/>
      <c r="O192" s="35"/>
      <c r="P192" s="35"/>
      <c r="Q192" s="35"/>
      <c r="R192" s="35"/>
      <c r="S192" s="35"/>
      <c r="T192" s="35"/>
      <c r="U192" s="35"/>
      <c r="V192" s="35"/>
      <c r="W192" s="35"/>
      <c r="X192" s="35"/>
    </row>
    <row r="193" spans="1:24" ht="16.5" outlineLevel="1" x14ac:dyDescent="0.2">
      <c r="A193" s="92"/>
      <c r="B193" s="371" t="str">
        <f>B161</f>
        <v>AUDITORÍA REGULAR VIGENCIA 2019</v>
      </c>
      <c r="C193" s="370" t="s">
        <v>514</v>
      </c>
      <c r="D193" s="175"/>
      <c r="F193" s="567" t="s">
        <v>4</v>
      </c>
      <c r="G193" s="568"/>
      <c r="H193" s="179" t="s">
        <v>258</v>
      </c>
      <c r="I193" s="179" t="s">
        <v>258</v>
      </c>
      <c r="J193" s="179" t="s">
        <v>258</v>
      </c>
      <c r="N193" s="35"/>
      <c r="O193" s="35"/>
      <c r="P193" s="35"/>
      <c r="Q193" s="35"/>
      <c r="R193" s="35"/>
      <c r="S193" s="35"/>
      <c r="T193" s="35"/>
      <c r="U193" s="35"/>
      <c r="V193" s="35"/>
      <c r="W193" s="35"/>
      <c r="X193" s="35"/>
    </row>
    <row r="194" spans="1:24" ht="16.5" outlineLevel="1" x14ac:dyDescent="0.2">
      <c r="A194" s="92"/>
      <c r="B194" s="409" t="s">
        <v>458</v>
      </c>
      <c r="C194" s="369" t="s">
        <v>479</v>
      </c>
      <c r="D194" s="172" t="s">
        <v>460</v>
      </c>
      <c r="F194" s="563" t="s">
        <v>4</v>
      </c>
      <c r="G194" s="564"/>
      <c r="H194" s="173" t="s">
        <v>258</v>
      </c>
      <c r="I194" s="173" t="s">
        <v>258</v>
      </c>
      <c r="J194" s="173" t="s">
        <v>258</v>
      </c>
      <c r="N194" s="35"/>
      <c r="O194" s="35"/>
      <c r="P194" s="35"/>
      <c r="Q194" s="35"/>
      <c r="R194" s="35"/>
      <c r="S194" s="35"/>
      <c r="T194" s="35"/>
      <c r="U194" s="35"/>
      <c r="V194" s="35"/>
      <c r="W194" s="35"/>
      <c r="X194" s="35"/>
    </row>
    <row r="195" spans="1:24" ht="16.5" outlineLevel="1" x14ac:dyDescent="0.2">
      <c r="A195" s="92"/>
      <c r="B195" s="371" t="str">
        <f>B194</f>
        <v>AUDITORÍA FINANCIERA Y DE GESTIÓN EVALUACIÓN ESTADOS FINANCIEROS Y PRESUPUESTO VIGENCIA 2020</v>
      </c>
      <c r="C195" s="370" t="s">
        <v>480</v>
      </c>
      <c r="D195" s="178"/>
      <c r="F195" s="567" t="s">
        <v>1</v>
      </c>
      <c r="G195" s="568"/>
      <c r="H195" s="179" t="s">
        <v>257</v>
      </c>
      <c r="I195" s="179" t="s">
        <v>257</v>
      </c>
      <c r="J195" s="179" t="s">
        <v>257</v>
      </c>
      <c r="N195" s="35"/>
      <c r="O195" s="35"/>
      <c r="P195" s="35"/>
      <c r="Q195" s="35"/>
      <c r="R195" s="35"/>
      <c r="S195" s="35"/>
      <c r="T195" s="35"/>
      <c r="U195" s="35"/>
      <c r="V195" s="35"/>
      <c r="W195" s="35"/>
      <c r="X195" s="35"/>
    </row>
    <row r="196" spans="1:24" ht="16.5" outlineLevel="1" x14ac:dyDescent="0.2">
      <c r="A196" s="92"/>
      <c r="B196" s="409" t="s">
        <v>245</v>
      </c>
      <c r="C196" s="369" t="s">
        <v>479</v>
      </c>
      <c r="D196" s="172" t="s">
        <v>461</v>
      </c>
      <c r="F196" s="563" t="s">
        <v>4</v>
      </c>
      <c r="G196" s="564"/>
      <c r="H196" s="173" t="s">
        <v>258</v>
      </c>
      <c r="I196" s="173" t="s">
        <v>258</v>
      </c>
      <c r="J196" s="173" t="s">
        <v>258</v>
      </c>
      <c r="N196" s="35"/>
      <c r="O196" s="35"/>
      <c r="P196" s="35"/>
      <c r="Q196" s="35"/>
      <c r="R196" s="35"/>
      <c r="S196" s="35"/>
      <c r="T196" s="35"/>
      <c r="U196" s="35"/>
      <c r="V196" s="35"/>
      <c r="W196" s="35"/>
      <c r="X196" s="35"/>
    </row>
    <row r="197" spans="1:24" ht="16.5" outlineLevel="1" x14ac:dyDescent="0.2">
      <c r="A197" s="92"/>
      <c r="B197" s="370" t="str">
        <f>B196</f>
        <v>AUDITORIA DE CUMPLIMIENTO PLAN DE GESTIÓN INTEGRAL DE RESIDUOS SÓLIDOS HOSPITALARIOS VIGENCIA 2020</v>
      </c>
      <c r="C197" s="370" t="s">
        <v>480</v>
      </c>
      <c r="D197" s="175"/>
      <c r="F197" s="565" t="s">
        <v>4</v>
      </c>
      <c r="G197" s="566"/>
      <c r="H197" s="176" t="s">
        <v>257</v>
      </c>
      <c r="I197" s="176" t="s">
        <v>258</v>
      </c>
      <c r="J197" s="176" t="s">
        <v>258</v>
      </c>
      <c r="N197" s="35"/>
      <c r="O197" s="35"/>
      <c r="P197" s="35"/>
      <c r="Q197" s="35"/>
      <c r="R197" s="35"/>
      <c r="S197" s="35"/>
      <c r="T197" s="35"/>
      <c r="U197" s="35"/>
      <c r="V197" s="35"/>
      <c r="W197" s="35"/>
      <c r="X197" s="35"/>
    </row>
    <row r="198" spans="1:24" ht="16.5" outlineLevel="1" x14ac:dyDescent="0.2">
      <c r="A198" s="92"/>
      <c r="B198" s="371" t="str">
        <f>B196</f>
        <v>AUDITORIA DE CUMPLIMIENTO PLAN DE GESTIÓN INTEGRAL DE RESIDUOS SÓLIDOS HOSPITALARIOS VIGENCIA 2020</v>
      </c>
      <c r="C198" s="370" t="s">
        <v>481</v>
      </c>
      <c r="D198" s="178"/>
      <c r="F198" s="567" t="s">
        <v>4</v>
      </c>
      <c r="G198" s="568"/>
      <c r="H198" s="179" t="s">
        <v>258</v>
      </c>
      <c r="I198" s="179" t="s">
        <v>258</v>
      </c>
      <c r="J198" s="179" t="s">
        <v>258</v>
      </c>
      <c r="N198" s="35"/>
      <c r="O198" s="35"/>
      <c r="P198" s="35"/>
      <c r="Q198" s="35"/>
      <c r="R198" s="35"/>
      <c r="S198" s="35"/>
      <c r="T198" s="35"/>
      <c r="U198" s="35"/>
      <c r="V198" s="35"/>
      <c r="W198" s="35"/>
      <c r="X198" s="35"/>
    </row>
    <row r="199" spans="1:24" ht="16.5" outlineLevel="1" x14ac:dyDescent="0.2">
      <c r="A199" s="92"/>
      <c r="B199" s="409" t="s">
        <v>246</v>
      </c>
      <c r="C199" s="369" t="s">
        <v>479</v>
      </c>
      <c r="D199" s="172" t="s">
        <v>462</v>
      </c>
      <c r="F199" s="563" t="s">
        <v>4</v>
      </c>
      <c r="G199" s="564"/>
      <c r="H199" s="173" t="s">
        <v>258</v>
      </c>
      <c r="I199" s="173" t="s">
        <v>258</v>
      </c>
      <c r="J199" s="173" t="s">
        <v>258</v>
      </c>
      <c r="N199" s="35"/>
      <c r="O199" s="35"/>
      <c r="P199" s="35"/>
      <c r="Q199" s="35"/>
      <c r="R199" s="35"/>
      <c r="S199" s="35"/>
      <c r="T199" s="35"/>
      <c r="U199" s="35"/>
      <c r="V199" s="35"/>
      <c r="W199" s="35"/>
      <c r="X199" s="35"/>
    </row>
    <row r="200" spans="1:24" ht="16.5" outlineLevel="1" x14ac:dyDescent="0.2">
      <c r="A200" s="92"/>
      <c r="B200" s="370" t="str">
        <f>B199</f>
        <v>AUDITORÍA FINANCIERA Y DE GESTIÓN VIGENCIA 2020</v>
      </c>
      <c r="C200" s="370" t="s">
        <v>480</v>
      </c>
      <c r="D200" s="175"/>
      <c r="F200" s="565" t="s">
        <v>162</v>
      </c>
      <c r="G200" s="566"/>
      <c r="H200" s="176" t="s">
        <v>257</v>
      </c>
      <c r="I200" s="176" t="s">
        <v>258</v>
      </c>
      <c r="J200" s="176" t="s">
        <v>258</v>
      </c>
      <c r="N200" s="35"/>
      <c r="O200" s="35"/>
      <c r="P200" s="35"/>
      <c r="Q200" s="35"/>
      <c r="R200" s="35"/>
      <c r="S200" s="35"/>
      <c r="T200" s="35"/>
      <c r="U200" s="35"/>
      <c r="V200" s="35"/>
      <c r="W200" s="35"/>
      <c r="X200" s="35"/>
    </row>
    <row r="201" spans="1:24" ht="16.5" outlineLevel="1" x14ac:dyDescent="0.2">
      <c r="A201" s="92"/>
      <c r="B201" s="370" t="str">
        <f>B199</f>
        <v>AUDITORÍA FINANCIERA Y DE GESTIÓN VIGENCIA 2020</v>
      </c>
      <c r="C201" s="370" t="s">
        <v>481</v>
      </c>
      <c r="D201" s="175"/>
      <c r="F201" s="565" t="s">
        <v>4</v>
      </c>
      <c r="G201" s="566"/>
      <c r="H201" s="176" t="s">
        <v>258</v>
      </c>
      <c r="I201" s="176" t="s">
        <v>258</v>
      </c>
      <c r="J201" s="176" t="s">
        <v>258</v>
      </c>
      <c r="N201" s="35"/>
      <c r="O201" s="35"/>
      <c r="P201" s="35"/>
      <c r="Q201" s="35"/>
      <c r="R201" s="35"/>
      <c r="S201" s="35"/>
      <c r="T201" s="35"/>
      <c r="U201" s="35"/>
      <c r="V201" s="35"/>
      <c r="W201" s="35"/>
      <c r="X201" s="35"/>
    </row>
    <row r="202" spans="1:24" ht="16.5" outlineLevel="1" x14ac:dyDescent="0.2">
      <c r="A202" s="92"/>
      <c r="B202" s="370" t="str">
        <f>B199</f>
        <v>AUDITORÍA FINANCIERA Y DE GESTIÓN VIGENCIA 2020</v>
      </c>
      <c r="C202" s="370" t="s">
        <v>482</v>
      </c>
      <c r="D202" s="175"/>
      <c r="F202" s="565" t="s">
        <v>4</v>
      </c>
      <c r="G202" s="566"/>
      <c r="H202" s="176" t="s">
        <v>258</v>
      </c>
      <c r="I202" s="176" t="s">
        <v>258</v>
      </c>
      <c r="J202" s="176" t="s">
        <v>258</v>
      </c>
      <c r="N202" s="35"/>
      <c r="O202" s="35"/>
      <c r="P202" s="35"/>
      <c r="Q202" s="35"/>
      <c r="R202" s="35"/>
      <c r="S202" s="35"/>
      <c r="T202" s="35"/>
      <c r="U202" s="35"/>
      <c r="V202" s="35"/>
      <c r="W202" s="35"/>
      <c r="X202" s="35"/>
    </row>
    <row r="203" spans="1:24" ht="16.5" outlineLevel="1" x14ac:dyDescent="0.2">
      <c r="A203" s="92"/>
      <c r="B203" s="370" t="str">
        <f>B199</f>
        <v>AUDITORÍA FINANCIERA Y DE GESTIÓN VIGENCIA 2020</v>
      </c>
      <c r="C203" s="370" t="s">
        <v>483</v>
      </c>
      <c r="D203" s="175"/>
      <c r="F203" s="565" t="s">
        <v>4</v>
      </c>
      <c r="G203" s="566"/>
      <c r="H203" s="176" t="s">
        <v>257</v>
      </c>
      <c r="I203" s="176" t="s">
        <v>258</v>
      </c>
      <c r="J203" s="176" t="s">
        <v>258</v>
      </c>
      <c r="N203" s="35"/>
      <c r="O203" s="35"/>
      <c r="P203" s="35"/>
      <c r="Q203" s="35"/>
      <c r="R203" s="35"/>
      <c r="S203" s="35"/>
      <c r="T203" s="35"/>
      <c r="U203" s="35"/>
      <c r="V203" s="35"/>
      <c r="W203" s="35"/>
      <c r="X203" s="35"/>
    </row>
    <row r="204" spans="1:24" ht="16.5" outlineLevel="1" x14ac:dyDescent="0.2">
      <c r="A204" s="92"/>
      <c r="B204" s="370" t="str">
        <f>B199</f>
        <v>AUDITORÍA FINANCIERA Y DE GESTIÓN VIGENCIA 2020</v>
      </c>
      <c r="C204" s="370" t="s">
        <v>484</v>
      </c>
      <c r="D204" s="175"/>
      <c r="F204" s="565" t="s">
        <v>4</v>
      </c>
      <c r="G204" s="566"/>
      <c r="H204" s="176" t="s">
        <v>258</v>
      </c>
      <c r="I204" s="176" t="s">
        <v>258</v>
      </c>
      <c r="J204" s="176" t="s">
        <v>258</v>
      </c>
      <c r="N204" s="35"/>
      <c r="O204" s="35"/>
      <c r="P204" s="35"/>
      <c r="Q204" s="35"/>
      <c r="R204" s="35"/>
      <c r="S204" s="35"/>
      <c r="T204" s="35"/>
      <c r="U204" s="35"/>
      <c r="V204" s="35"/>
      <c r="W204" s="35"/>
      <c r="X204" s="35"/>
    </row>
    <row r="205" spans="1:24" ht="16.5" outlineLevel="1" x14ac:dyDescent="0.2">
      <c r="A205" s="92"/>
      <c r="B205" s="370" t="str">
        <f>B199</f>
        <v>AUDITORÍA FINANCIERA Y DE GESTIÓN VIGENCIA 2020</v>
      </c>
      <c r="C205" s="370" t="s">
        <v>485</v>
      </c>
      <c r="D205" s="175"/>
      <c r="F205" s="565" t="s">
        <v>4</v>
      </c>
      <c r="G205" s="566"/>
      <c r="H205" s="176" t="s">
        <v>257</v>
      </c>
      <c r="I205" s="176" t="s">
        <v>258</v>
      </c>
      <c r="J205" s="176" t="s">
        <v>258</v>
      </c>
      <c r="N205" s="35"/>
      <c r="O205" s="35"/>
      <c r="P205" s="35"/>
      <c r="Q205" s="35"/>
      <c r="R205" s="35"/>
      <c r="S205" s="35"/>
      <c r="T205" s="35"/>
      <c r="U205" s="35"/>
      <c r="V205" s="35"/>
      <c r="W205" s="35"/>
      <c r="X205" s="35"/>
    </row>
    <row r="206" spans="1:24" ht="16.5" outlineLevel="1" x14ac:dyDescent="0.2">
      <c r="A206" s="92"/>
      <c r="B206" s="370" t="str">
        <f>B199</f>
        <v>AUDITORÍA FINANCIERA Y DE GESTIÓN VIGENCIA 2020</v>
      </c>
      <c r="C206" s="370" t="s">
        <v>486</v>
      </c>
      <c r="D206" s="175"/>
      <c r="F206" s="565" t="s">
        <v>162</v>
      </c>
      <c r="G206" s="566"/>
      <c r="H206" s="176" t="s">
        <v>258</v>
      </c>
      <c r="I206" s="176" t="s">
        <v>258</v>
      </c>
      <c r="J206" s="176" t="s">
        <v>258</v>
      </c>
      <c r="N206" s="35"/>
      <c r="O206" s="35"/>
      <c r="P206" s="35"/>
      <c r="Q206" s="35"/>
      <c r="R206" s="35"/>
      <c r="S206" s="35"/>
      <c r="T206" s="35"/>
      <c r="U206" s="35"/>
      <c r="V206" s="35"/>
      <c r="W206" s="35"/>
      <c r="X206" s="35"/>
    </row>
    <row r="207" spans="1:24" ht="16.5" outlineLevel="1" x14ac:dyDescent="0.2">
      <c r="A207" s="92"/>
      <c r="B207" s="370" t="str">
        <f>B199</f>
        <v>AUDITORÍA FINANCIERA Y DE GESTIÓN VIGENCIA 2020</v>
      </c>
      <c r="C207" s="370" t="s">
        <v>487</v>
      </c>
      <c r="D207" s="175"/>
      <c r="F207" s="565" t="s">
        <v>4</v>
      </c>
      <c r="G207" s="566"/>
      <c r="H207" s="176" t="s">
        <v>257</v>
      </c>
      <c r="I207" s="176" t="s">
        <v>258</v>
      </c>
      <c r="J207" s="176" t="s">
        <v>258</v>
      </c>
      <c r="N207" s="35"/>
      <c r="O207" s="35"/>
      <c r="P207" s="35"/>
      <c r="Q207" s="35"/>
      <c r="R207" s="35"/>
      <c r="S207" s="35"/>
      <c r="T207" s="35"/>
      <c r="U207" s="35"/>
      <c r="V207" s="35"/>
      <c r="W207" s="35"/>
      <c r="X207" s="35"/>
    </row>
    <row r="208" spans="1:24" ht="16.5" outlineLevel="1" x14ac:dyDescent="0.2">
      <c r="A208" s="92"/>
      <c r="B208" s="370" t="str">
        <f>B199</f>
        <v>AUDITORÍA FINANCIERA Y DE GESTIÓN VIGENCIA 2020</v>
      </c>
      <c r="C208" s="370" t="s">
        <v>488</v>
      </c>
      <c r="D208" s="175"/>
      <c r="F208" s="565" t="s">
        <v>4</v>
      </c>
      <c r="G208" s="566"/>
      <c r="H208" s="176" t="s">
        <v>258</v>
      </c>
      <c r="I208" s="176" t="s">
        <v>258</v>
      </c>
      <c r="J208" s="176" t="s">
        <v>258</v>
      </c>
      <c r="N208" s="35"/>
      <c r="O208" s="35"/>
      <c r="P208" s="35"/>
      <c r="Q208" s="35"/>
      <c r="R208" s="35"/>
      <c r="S208" s="35"/>
      <c r="T208" s="35"/>
      <c r="U208" s="35"/>
      <c r="V208" s="35"/>
      <c r="W208" s="35"/>
      <c r="X208" s="35"/>
    </row>
    <row r="209" spans="1:24" ht="16.5" outlineLevel="1" x14ac:dyDescent="0.2">
      <c r="A209" s="92"/>
      <c r="B209" s="370" t="str">
        <f>B199</f>
        <v>AUDITORÍA FINANCIERA Y DE GESTIÓN VIGENCIA 2020</v>
      </c>
      <c r="C209" s="370" t="s">
        <v>489</v>
      </c>
      <c r="D209" s="175"/>
      <c r="F209" s="565" t="s">
        <v>4</v>
      </c>
      <c r="G209" s="566"/>
      <c r="H209" s="176" t="s">
        <v>258</v>
      </c>
      <c r="I209" s="176" t="s">
        <v>258</v>
      </c>
      <c r="J209" s="176" t="s">
        <v>258</v>
      </c>
      <c r="N209" s="35"/>
      <c r="O209" s="35"/>
      <c r="P209" s="35"/>
      <c r="Q209" s="35"/>
      <c r="R209" s="35"/>
      <c r="S209" s="35"/>
      <c r="T209" s="35"/>
      <c r="U209" s="35"/>
      <c r="V209" s="35"/>
      <c r="W209" s="35"/>
      <c r="X209" s="35"/>
    </row>
    <row r="210" spans="1:24" ht="16.5" outlineLevel="1" x14ac:dyDescent="0.2">
      <c r="A210" s="92"/>
      <c r="B210" s="370" t="str">
        <f>B199</f>
        <v>AUDITORÍA FINANCIERA Y DE GESTIÓN VIGENCIA 2020</v>
      </c>
      <c r="C210" s="370" t="s">
        <v>490</v>
      </c>
      <c r="D210" s="175"/>
      <c r="F210" s="565" t="s">
        <v>165</v>
      </c>
      <c r="G210" s="566"/>
      <c r="H210" s="176" t="s">
        <v>257</v>
      </c>
      <c r="I210" s="176" t="s">
        <v>257</v>
      </c>
      <c r="J210" s="176" t="s">
        <v>257</v>
      </c>
      <c r="N210" s="35"/>
      <c r="O210" s="35"/>
      <c r="P210" s="35"/>
      <c r="Q210" s="35"/>
      <c r="R210" s="35"/>
      <c r="S210" s="35"/>
      <c r="T210" s="35"/>
      <c r="U210" s="35"/>
      <c r="V210" s="35"/>
      <c r="W210" s="35"/>
      <c r="X210" s="35"/>
    </row>
    <row r="211" spans="1:24" ht="16.5" outlineLevel="1" x14ac:dyDescent="0.2">
      <c r="A211" s="92"/>
      <c r="B211" s="370" t="str">
        <f>B199</f>
        <v>AUDITORÍA FINANCIERA Y DE GESTIÓN VIGENCIA 2020</v>
      </c>
      <c r="C211" s="370" t="s">
        <v>491</v>
      </c>
      <c r="D211" s="175"/>
      <c r="F211" s="565" t="s">
        <v>162</v>
      </c>
      <c r="G211" s="566"/>
      <c r="H211" s="176" t="s">
        <v>257</v>
      </c>
      <c r="I211" s="176" t="s">
        <v>257</v>
      </c>
      <c r="J211" s="176" t="s">
        <v>257</v>
      </c>
      <c r="N211" s="35"/>
      <c r="O211" s="35"/>
      <c r="P211" s="35"/>
      <c r="Q211" s="35"/>
      <c r="R211" s="35"/>
      <c r="S211" s="35"/>
      <c r="T211" s="35"/>
      <c r="U211" s="35"/>
      <c r="V211" s="35"/>
      <c r="W211" s="35"/>
      <c r="X211" s="35"/>
    </row>
    <row r="212" spans="1:24" ht="16.5" outlineLevel="1" x14ac:dyDescent="0.2">
      <c r="A212" s="92"/>
      <c r="B212" s="370" t="str">
        <f>B199</f>
        <v>AUDITORÍA FINANCIERA Y DE GESTIÓN VIGENCIA 2020</v>
      </c>
      <c r="C212" s="370" t="s">
        <v>495</v>
      </c>
      <c r="D212" s="175"/>
      <c r="F212" s="565" t="s">
        <v>4</v>
      </c>
      <c r="G212" s="566"/>
      <c r="H212" s="176" t="s">
        <v>257</v>
      </c>
      <c r="I212" s="176" t="s">
        <v>257</v>
      </c>
      <c r="J212" s="176" t="s">
        <v>257</v>
      </c>
      <c r="N212" s="35"/>
      <c r="O212" s="35"/>
      <c r="P212" s="35"/>
      <c r="Q212" s="35"/>
      <c r="R212" s="35"/>
      <c r="S212" s="35"/>
      <c r="T212" s="35"/>
      <c r="U212" s="35"/>
      <c r="V212" s="35"/>
      <c r="W212" s="35"/>
      <c r="X212" s="35"/>
    </row>
    <row r="213" spans="1:24" ht="16.5" outlineLevel="1" x14ac:dyDescent="0.2">
      <c r="A213" s="92"/>
      <c r="B213" s="370" t="str">
        <f>B199</f>
        <v>AUDITORÍA FINANCIERA Y DE GESTIÓN VIGENCIA 2020</v>
      </c>
      <c r="C213" s="370" t="s">
        <v>496</v>
      </c>
      <c r="D213" s="175"/>
      <c r="F213" s="565" t="s">
        <v>4</v>
      </c>
      <c r="G213" s="566"/>
      <c r="H213" s="176" t="s">
        <v>258</v>
      </c>
      <c r="I213" s="176" t="s">
        <v>258</v>
      </c>
      <c r="J213" s="176" t="s">
        <v>258</v>
      </c>
      <c r="N213" s="35"/>
      <c r="O213" s="35"/>
      <c r="P213" s="35"/>
      <c r="Q213" s="35"/>
      <c r="R213" s="35"/>
      <c r="S213" s="35"/>
      <c r="T213" s="35"/>
      <c r="U213" s="35"/>
      <c r="V213" s="35"/>
      <c r="W213" s="35"/>
      <c r="X213" s="35"/>
    </row>
    <row r="214" spans="1:24" ht="16.5" outlineLevel="1" x14ac:dyDescent="0.2">
      <c r="A214" s="92"/>
      <c r="B214" s="370" t="str">
        <f>B199</f>
        <v>AUDITORÍA FINANCIERA Y DE GESTIÓN VIGENCIA 2020</v>
      </c>
      <c r="C214" s="370" t="s">
        <v>497</v>
      </c>
      <c r="D214" s="175"/>
      <c r="F214" s="565" t="s">
        <v>162</v>
      </c>
      <c r="G214" s="566"/>
      <c r="H214" s="176" t="s">
        <v>257</v>
      </c>
      <c r="I214" s="176" t="s">
        <v>257</v>
      </c>
      <c r="J214" s="176" t="s">
        <v>257</v>
      </c>
      <c r="N214" s="35"/>
      <c r="O214" s="35"/>
      <c r="P214" s="35"/>
      <c r="Q214" s="35"/>
      <c r="R214" s="35"/>
      <c r="S214" s="35"/>
      <c r="T214" s="35"/>
      <c r="U214" s="35"/>
      <c r="V214" s="35"/>
      <c r="W214" s="35"/>
      <c r="X214" s="35"/>
    </row>
    <row r="215" spans="1:24" ht="16.5" outlineLevel="1" x14ac:dyDescent="0.2">
      <c r="A215" s="92"/>
      <c r="B215" s="370" t="str">
        <f>B199</f>
        <v>AUDITORÍA FINANCIERA Y DE GESTIÓN VIGENCIA 2020</v>
      </c>
      <c r="C215" s="370" t="s">
        <v>498</v>
      </c>
      <c r="D215" s="175"/>
      <c r="F215" s="565" t="s">
        <v>162</v>
      </c>
      <c r="G215" s="566"/>
      <c r="H215" s="176" t="s">
        <v>258</v>
      </c>
      <c r="I215" s="176" t="s">
        <v>258</v>
      </c>
      <c r="J215" s="176" t="s">
        <v>258</v>
      </c>
      <c r="N215" s="35"/>
      <c r="O215" s="35"/>
      <c r="P215" s="35"/>
      <c r="Q215" s="35"/>
      <c r="R215" s="35"/>
      <c r="S215" s="35"/>
      <c r="T215" s="35"/>
      <c r="U215" s="35"/>
      <c r="V215" s="35"/>
      <c r="W215" s="35"/>
      <c r="X215" s="35"/>
    </row>
    <row r="216" spans="1:24" ht="16.5" outlineLevel="1" x14ac:dyDescent="0.2">
      <c r="A216" s="92"/>
      <c r="B216" s="371" t="str">
        <f>B199</f>
        <v>AUDITORÍA FINANCIERA Y DE GESTIÓN VIGENCIA 2020</v>
      </c>
      <c r="C216" s="370" t="s">
        <v>499</v>
      </c>
      <c r="D216" s="178"/>
      <c r="F216" s="567" t="s">
        <v>4</v>
      </c>
      <c r="G216" s="568"/>
      <c r="H216" s="179" t="s">
        <v>257</v>
      </c>
      <c r="I216" s="179" t="s">
        <v>258</v>
      </c>
      <c r="J216" s="179" t="s">
        <v>258</v>
      </c>
      <c r="N216" s="35"/>
      <c r="O216" s="35"/>
      <c r="P216" s="35"/>
      <c r="Q216" s="35"/>
      <c r="R216" s="35"/>
      <c r="S216" s="35"/>
      <c r="T216" s="35"/>
      <c r="U216" s="35"/>
      <c r="V216" s="35"/>
      <c r="W216" s="35"/>
      <c r="X216" s="35"/>
    </row>
    <row r="217" spans="1:24" ht="16.5" outlineLevel="1" x14ac:dyDescent="0.2">
      <c r="A217" s="92"/>
      <c r="B217" s="409" t="s">
        <v>476</v>
      </c>
      <c r="C217" s="369" t="s">
        <v>479</v>
      </c>
      <c r="D217" s="172" t="s">
        <v>468</v>
      </c>
      <c r="F217" s="563" t="s">
        <v>4</v>
      </c>
      <c r="G217" s="564"/>
      <c r="H217" s="173" t="s">
        <v>257</v>
      </c>
      <c r="I217" s="173" t="s">
        <v>258</v>
      </c>
      <c r="J217" s="173" t="s">
        <v>258</v>
      </c>
      <c r="N217" s="35"/>
      <c r="O217" s="35"/>
      <c r="P217" s="35"/>
      <c r="Q217" s="35"/>
      <c r="R217" s="35"/>
      <c r="S217" s="35"/>
      <c r="T217" s="35"/>
      <c r="U217" s="35"/>
      <c r="V217" s="35"/>
      <c r="W217" s="35"/>
      <c r="X217" s="35"/>
    </row>
    <row r="218" spans="1:24" ht="16.5" outlineLevel="1" x14ac:dyDescent="0.2">
      <c r="A218" s="92"/>
      <c r="B218" s="370" t="str">
        <f>B217</f>
        <v>AUDITORÍA FINANCIERA Y DE GESTIÓN VIGENCIA 2021</v>
      </c>
      <c r="C218" s="370" t="s">
        <v>480</v>
      </c>
      <c r="D218" s="175"/>
      <c r="F218" s="565" t="s">
        <v>4</v>
      </c>
      <c r="G218" s="566"/>
      <c r="H218" s="176" t="s">
        <v>257</v>
      </c>
      <c r="I218" s="176" t="s">
        <v>257</v>
      </c>
      <c r="J218" s="176" t="s">
        <v>257</v>
      </c>
      <c r="N218" s="35"/>
      <c r="O218" s="35"/>
      <c r="P218" s="35"/>
      <c r="Q218" s="35"/>
      <c r="R218" s="35"/>
      <c r="S218" s="35"/>
      <c r="T218" s="35"/>
      <c r="U218" s="35"/>
      <c r="V218" s="35"/>
      <c r="W218" s="35"/>
      <c r="X218" s="35"/>
    </row>
    <row r="219" spans="1:24" ht="16.5" outlineLevel="1" x14ac:dyDescent="0.2">
      <c r="A219" s="92"/>
      <c r="B219" s="370" t="str">
        <f>B217</f>
        <v>AUDITORÍA FINANCIERA Y DE GESTIÓN VIGENCIA 2021</v>
      </c>
      <c r="C219" s="370" t="s">
        <v>481</v>
      </c>
      <c r="D219" s="175"/>
      <c r="F219" s="565" t="s">
        <v>4</v>
      </c>
      <c r="G219" s="566"/>
      <c r="H219" s="176" t="s">
        <v>257</v>
      </c>
      <c r="I219" s="176" t="s">
        <v>257</v>
      </c>
      <c r="J219" s="176" t="s">
        <v>257</v>
      </c>
      <c r="N219" s="35"/>
      <c r="O219" s="35"/>
      <c r="P219" s="35"/>
      <c r="Q219" s="35"/>
      <c r="R219" s="35"/>
      <c r="S219" s="35"/>
      <c r="T219" s="35"/>
      <c r="U219" s="35"/>
      <c r="V219" s="35"/>
      <c r="W219" s="35"/>
      <c r="X219" s="35"/>
    </row>
    <row r="220" spans="1:24" ht="16.5" outlineLevel="1" x14ac:dyDescent="0.2">
      <c r="A220" s="92"/>
      <c r="B220" s="370" t="str">
        <f>B217</f>
        <v>AUDITORÍA FINANCIERA Y DE GESTIÓN VIGENCIA 2021</v>
      </c>
      <c r="C220" s="370" t="s">
        <v>482</v>
      </c>
      <c r="D220" s="175"/>
      <c r="F220" s="565" t="s">
        <v>4</v>
      </c>
      <c r="G220" s="566"/>
      <c r="H220" s="176" t="s">
        <v>257</v>
      </c>
      <c r="I220" s="176" t="s">
        <v>257</v>
      </c>
      <c r="J220" s="176" t="s">
        <v>257</v>
      </c>
      <c r="N220" s="35"/>
      <c r="O220" s="35"/>
      <c r="P220" s="35"/>
      <c r="Q220" s="35"/>
      <c r="R220" s="35"/>
      <c r="S220" s="35"/>
      <c r="T220" s="35"/>
      <c r="U220" s="35"/>
      <c r="V220" s="35"/>
      <c r="W220" s="35"/>
      <c r="X220" s="35"/>
    </row>
    <row r="221" spans="1:24" ht="16.5" outlineLevel="1" x14ac:dyDescent="0.2">
      <c r="A221" s="92"/>
      <c r="B221" s="370" t="str">
        <f>B217</f>
        <v>AUDITORÍA FINANCIERA Y DE GESTIÓN VIGENCIA 2021</v>
      </c>
      <c r="C221" s="370" t="s">
        <v>483</v>
      </c>
      <c r="D221" s="175"/>
      <c r="F221" s="565" t="s">
        <v>4</v>
      </c>
      <c r="G221" s="566"/>
      <c r="H221" s="176" t="s">
        <v>257</v>
      </c>
      <c r="I221" s="176" t="s">
        <v>257</v>
      </c>
      <c r="J221" s="176" t="s">
        <v>257</v>
      </c>
      <c r="N221" s="35"/>
      <c r="O221" s="35"/>
      <c r="P221" s="35"/>
      <c r="Q221" s="35"/>
      <c r="R221" s="35"/>
      <c r="S221" s="35"/>
      <c r="T221" s="35"/>
      <c r="U221" s="35"/>
      <c r="V221" s="35"/>
      <c r="W221" s="35"/>
      <c r="X221" s="35"/>
    </row>
    <row r="222" spans="1:24" ht="16.5" outlineLevel="1" x14ac:dyDescent="0.2">
      <c r="A222" s="92"/>
      <c r="B222" s="370" t="str">
        <f>B217</f>
        <v>AUDITORÍA FINANCIERA Y DE GESTIÓN VIGENCIA 2021</v>
      </c>
      <c r="C222" s="370" t="s">
        <v>484</v>
      </c>
      <c r="D222" s="175"/>
      <c r="F222" s="565" t="s">
        <v>4</v>
      </c>
      <c r="G222" s="566"/>
      <c r="H222" s="176" t="s">
        <v>257</v>
      </c>
      <c r="I222" s="176" t="s">
        <v>257</v>
      </c>
      <c r="J222" s="176" t="s">
        <v>257</v>
      </c>
      <c r="N222" s="35"/>
      <c r="O222" s="35"/>
      <c r="P222" s="35"/>
      <c r="Q222" s="35"/>
      <c r="R222" s="35"/>
      <c r="S222" s="35"/>
      <c r="T222" s="35"/>
      <c r="U222" s="35"/>
      <c r="V222" s="35"/>
      <c r="W222" s="35"/>
      <c r="X222" s="35"/>
    </row>
    <row r="223" spans="1:24" ht="16.5" outlineLevel="1" x14ac:dyDescent="0.2">
      <c r="A223" s="92"/>
      <c r="B223" s="370" t="str">
        <f>B217</f>
        <v>AUDITORÍA FINANCIERA Y DE GESTIÓN VIGENCIA 2021</v>
      </c>
      <c r="C223" s="370" t="s">
        <v>485</v>
      </c>
      <c r="D223" s="175"/>
      <c r="F223" s="565" t="s">
        <v>4</v>
      </c>
      <c r="G223" s="566"/>
      <c r="H223" s="176" t="s">
        <v>257</v>
      </c>
      <c r="I223" s="176" t="s">
        <v>257</v>
      </c>
      <c r="J223" s="176" t="s">
        <v>257</v>
      </c>
      <c r="N223" s="35"/>
      <c r="O223" s="35"/>
      <c r="P223" s="35"/>
      <c r="Q223" s="35"/>
      <c r="R223" s="35"/>
      <c r="S223" s="35"/>
      <c r="T223" s="35"/>
      <c r="U223" s="35"/>
      <c r="V223" s="35"/>
      <c r="W223" s="35"/>
      <c r="X223" s="35"/>
    </row>
    <row r="224" spans="1:24" ht="16.5" outlineLevel="1" x14ac:dyDescent="0.2">
      <c r="A224" s="92"/>
      <c r="B224" s="370" t="str">
        <f>B217</f>
        <v>AUDITORÍA FINANCIERA Y DE GESTIÓN VIGENCIA 2021</v>
      </c>
      <c r="C224" s="370" t="s">
        <v>486</v>
      </c>
      <c r="D224" s="175"/>
      <c r="F224" s="565" t="s">
        <v>159</v>
      </c>
      <c r="G224" s="566"/>
      <c r="H224" s="176" t="s">
        <v>257</v>
      </c>
      <c r="I224" s="176" t="s">
        <v>258</v>
      </c>
      <c r="J224" s="176" t="s">
        <v>258</v>
      </c>
      <c r="N224" s="35"/>
      <c r="O224" s="35"/>
      <c r="P224" s="35"/>
      <c r="Q224" s="35"/>
      <c r="R224" s="35"/>
      <c r="S224" s="35"/>
      <c r="T224" s="35"/>
      <c r="U224" s="35"/>
      <c r="V224" s="35"/>
      <c r="W224" s="35"/>
      <c r="X224" s="35"/>
    </row>
    <row r="225" spans="1:24" ht="16.5" outlineLevel="1" x14ac:dyDescent="0.2">
      <c r="A225" s="92"/>
      <c r="B225" s="370" t="str">
        <f>B217</f>
        <v>AUDITORÍA FINANCIERA Y DE GESTIÓN VIGENCIA 2021</v>
      </c>
      <c r="C225" s="370" t="s">
        <v>487</v>
      </c>
      <c r="D225" s="175"/>
      <c r="F225" s="565" t="s">
        <v>4</v>
      </c>
      <c r="G225" s="566"/>
      <c r="H225" s="176" t="s">
        <v>257</v>
      </c>
      <c r="I225" s="176" t="s">
        <v>258</v>
      </c>
      <c r="J225" s="176" t="s">
        <v>258</v>
      </c>
      <c r="N225" s="35"/>
      <c r="O225" s="35"/>
      <c r="P225" s="35"/>
      <c r="Q225" s="35"/>
      <c r="R225" s="35"/>
      <c r="S225" s="35"/>
      <c r="T225" s="35"/>
      <c r="U225" s="35"/>
      <c r="V225" s="35"/>
      <c r="W225" s="35"/>
      <c r="X225" s="35"/>
    </row>
    <row r="226" spans="1:24" ht="16.5" outlineLevel="1" x14ac:dyDescent="0.2">
      <c r="A226" s="92"/>
      <c r="B226" s="371" t="str">
        <f>B217</f>
        <v>AUDITORÍA FINANCIERA Y DE GESTIÓN VIGENCIA 2021</v>
      </c>
      <c r="C226" s="370" t="s">
        <v>488</v>
      </c>
      <c r="D226" s="178"/>
      <c r="F226" s="567" t="s">
        <v>4</v>
      </c>
      <c r="G226" s="568"/>
      <c r="H226" s="179" t="s">
        <v>257</v>
      </c>
      <c r="I226" s="179" t="s">
        <v>258</v>
      </c>
      <c r="J226" s="179" t="s">
        <v>258</v>
      </c>
      <c r="N226" s="35"/>
      <c r="O226" s="35"/>
      <c r="P226" s="35"/>
      <c r="Q226" s="35"/>
      <c r="R226" s="35"/>
      <c r="S226" s="35"/>
      <c r="T226" s="35"/>
      <c r="U226" s="35"/>
      <c r="V226" s="35"/>
      <c r="W226" s="35"/>
      <c r="X226" s="35"/>
    </row>
    <row r="227" spans="1:24" ht="16.5" outlineLevel="1" x14ac:dyDescent="0.2">
      <c r="A227" s="92"/>
      <c r="B227" s="409" t="s">
        <v>457</v>
      </c>
      <c r="C227" s="369" t="s">
        <v>479</v>
      </c>
      <c r="D227" s="172" t="s">
        <v>469</v>
      </c>
      <c r="F227" s="563" t="s">
        <v>4</v>
      </c>
      <c r="G227" s="564"/>
      <c r="H227" s="173" t="s">
        <v>257</v>
      </c>
      <c r="I227" s="173" t="s">
        <v>258</v>
      </c>
      <c r="J227" s="173" t="s">
        <v>258</v>
      </c>
      <c r="N227" s="35"/>
      <c r="O227" s="35"/>
      <c r="P227" s="35"/>
      <c r="Q227" s="35"/>
      <c r="R227" s="35"/>
      <c r="S227" s="35"/>
      <c r="T227" s="35"/>
      <c r="U227" s="35"/>
      <c r="V227" s="35"/>
      <c r="W227" s="35"/>
      <c r="X227" s="35"/>
    </row>
    <row r="228" spans="1:24" ht="16.5" outlineLevel="1" x14ac:dyDescent="0.2">
      <c r="A228" s="92"/>
      <c r="B228" s="370" t="str">
        <f>B227</f>
        <v>ACTUACIÓN ESPECIAL DE FISCALIZACIÓN PQRSD 311 Y 358 DE 2022 VIGENCIA 2021-2022</v>
      </c>
      <c r="C228" s="370" t="s">
        <v>480</v>
      </c>
      <c r="D228" s="175"/>
      <c r="F228" s="565" t="s">
        <v>4</v>
      </c>
      <c r="G228" s="566"/>
      <c r="H228" s="176" t="s">
        <v>257</v>
      </c>
      <c r="I228" s="176" t="s">
        <v>258</v>
      </c>
      <c r="J228" s="176" t="s">
        <v>258</v>
      </c>
      <c r="N228" s="35"/>
      <c r="O228" s="35"/>
      <c r="P228" s="35"/>
      <c r="Q228" s="35"/>
      <c r="R228" s="35"/>
      <c r="S228" s="35"/>
      <c r="T228" s="35"/>
      <c r="U228" s="35"/>
      <c r="V228" s="35"/>
      <c r="W228" s="35"/>
      <c r="X228" s="35"/>
    </row>
    <row r="229" spans="1:24" ht="16.5" outlineLevel="1" x14ac:dyDescent="0.2">
      <c r="A229" s="92"/>
      <c r="B229" s="370" t="str">
        <f>B227</f>
        <v>ACTUACIÓN ESPECIAL DE FISCALIZACIÓN PQRSD 311 Y 358 DE 2022 VIGENCIA 2021-2022</v>
      </c>
      <c r="C229" s="370" t="s">
        <v>481</v>
      </c>
      <c r="D229" s="175"/>
      <c r="F229" s="565" t="s">
        <v>4</v>
      </c>
      <c r="G229" s="566"/>
      <c r="H229" s="176" t="s">
        <v>257</v>
      </c>
      <c r="I229" s="176" t="s">
        <v>258</v>
      </c>
      <c r="J229" s="176" t="s">
        <v>258</v>
      </c>
      <c r="N229" s="35"/>
      <c r="O229" s="35"/>
      <c r="P229" s="35"/>
      <c r="Q229" s="35"/>
      <c r="R229" s="35"/>
      <c r="S229" s="35"/>
      <c r="T229" s="35"/>
      <c r="U229" s="35"/>
      <c r="V229" s="35"/>
      <c r="W229" s="35"/>
      <c r="X229" s="35"/>
    </row>
    <row r="230" spans="1:24" ht="16.5" outlineLevel="1" x14ac:dyDescent="0.2">
      <c r="A230" s="92"/>
      <c r="B230" s="370" t="str">
        <f>B227</f>
        <v>ACTUACIÓN ESPECIAL DE FISCALIZACIÓN PQRSD 311 Y 358 DE 2022 VIGENCIA 2021-2022</v>
      </c>
      <c r="C230" s="370" t="s">
        <v>482</v>
      </c>
      <c r="D230" s="175"/>
      <c r="F230" s="565" t="s">
        <v>4</v>
      </c>
      <c r="G230" s="566"/>
      <c r="H230" s="176" t="s">
        <v>257</v>
      </c>
      <c r="I230" s="176" t="s">
        <v>258</v>
      </c>
      <c r="J230" s="176" t="s">
        <v>258</v>
      </c>
      <c r="N230" s="35"/>
      <c r="O230" s="35"/>
      <c r="P230" s="35"/>
      <c r="Q230" s="35"/>
      <c r="R230" s="35"/>
      <c r="S230" s="35"/>
      <c r="T230" s="35"/>
      <c r="U230" s="35"/>
      <c r="V230" s="35"/>
      <c r="W230" s="35"/>
      <c r="X230" s="35"/>
    </row>
    <row r="231" spans="1:24" ht="16.5" outlineLevel="1" x14ac:dyDescent="0.2">
      <c r="A231" s="92"/>
      <c r="B231" s="370" t="str">
        <f>B227</f>
        <v>ACTUACIÓN ESPECIAL DE FISCALIZACIÓN PQRSD 311 Y 358 DE 2022 VIGENCIA 2021-2022</v>
      </c>
      <c r="C231" s="370" t="s">
        <v>483</v>
      </c>
      <c r="D231" s="175"/>
      <c r="F231" s="565" t="s">
        <v>4</v>
      </c>
      <c r="G231" s="566"/>
      <c r="H231" s="176" t="s">
        <v>257</v>
      </c>
      <c r="I231" s="176" t="s">
        <v>258</v>
      </c>
      <c r="J231" s="176" t="s">
        <v>258</v>
      </c>
      <c r="N231" s="35"/>
      <c r="O231" s="35"/>
      <c r="P231" s="35"/>
      <c r="Q231" s="35"/>
      <c r="R231" s="35"/>
      <c r="S231" s="35"/>
      <c r="T231" s="35"/>
      <c r="U231" s="35"/>
      <c r="V231" s="35"/>
      <c r="W231" s="35"/>
      <c r="X231" s="35"/>
    </row>
    <row r="232" spans="1:24" ht="16.5" outlineLevel="1" x14ac:dyDescent="0.2">
      <c r="A232" s="92"/>
      <c r="B232" s="370" t="str">
        <f>B227</f>
        <v>ACTUACIÓN ESPECIAL DE FISCALIZACIÓN PQRSD 311 Y 358 DE 2022 VIGENCIA 2021-2022</v>
      </c>
      <c r="C232" s="370" t="s">
        <v>484</v>
      </c>
      <c r="D232" s="175"/>
      <c r="F232" s="565" t="s">
        <v>4</v>
      </c>
      <c r="G232" s="566"/>
      <c r="H232" s="176" t="s">
        <v>257</v>
      </c>
      <c r="I232" s="176" t="s">
        <v>258</v>
      </c>
      <c r="J232" s="176" t="s">
        <v>258</v>
      </c>
      <c r="N232" s="35"/>
      <c r="O232" s="35"/>
      <c r="P232" s="35"/>
      <c r="Q232" s="35"/>
      <c r="R232" s="35"/>
      <c r="S232" s="35"/>
      <c r="T232" s="35"/>
      <c r="U232" s="35"/>
      <c r="V232" s="35"/>
      <c r="W232" s="35"/>
      <c r="X232" s="35"/>
    </row>
    <row r="233" spans="1:24" ht="16.5" outlineLevel="1" x14ac:dyDescent="0.2">
      <c r="A233" s="92"/>
      <c r="B233" s="370" t="str">
        <f>B227</f>
        <v>ACTUACIÓN ESPECIAL DE FISCALIZACIÓN PQRSD 311 Y 358 DE 2022 VIGENCIA 2021-2022</v>
      </c>
      <c r="C233" s="370" t="s">
        <v>485</v>
      </c>
      <c r="D233" s="175"/>
      <c r="F233" s="565" t="s">
        <v>4</v>
      </c>
      <c r="G233" s="566"/>
      <c r="H233" s="176" t="s">
        <v>257</v>
      </c>
      <c r="I233" s="176" t="s">
        <v>257</v>
      </c>
      <c r="J233" s="176" t="s">
        <v>257</v>
      </c>
      <c r="N233" s="35"/>
      <c r="O233" s="35"/>
      <c r="P233" s="35"/>
      <c r="Q233" s="35"/>
      <c r="R233" s="35"/>
      <c r="S233" s="35"/>
      <c r="T233" s="35"/>
      <c r="U233" s="35"/>
      <c r="V233" s="35"/>
      <c r="W233" s="35"/>
      <c r="X233" s="35"/>
    </row>
    <row r="234" spans="1:24" ht="16.5" outlineLevel="1" x14ac:dyDescent="0.2">
      <c r="A234" s="92"/>
      <c r="B234" s="370" t="str">
        <f>B227</f>
        <v>ACTUACIÓN ESPECIAL DE FISCALIZACIÓN PQRSD 311 Y 358 DE 2022 VIGENCIA 2021-2022</v>
      </c>
      <c r="C234" s="370" t="s">
        <v>486</v>
      </c>
      <c r="D234" s="175"/>
      <c r="F234" s="565" t="s">
        <v>4</v>
      </c>
      <c r="G234" s="566"/>
      <c r="H234" s="176" t="s">
        <v>257</v>
      </c>
      <c r="I234" s="176" t="s">
        <v>258</v>
      </c>
      <c r="J234" s="176" t="s">
        <v>258</v>
      </c>
      <c r="N234" s="35"/>
      <c r="O234" s="35"/>
      <c r="P234" s="35"/>
      <c r="Q234" s="35"/>
      <c r="R234" s="35"/>
      <c r="S234" s="35"/>
      <c r="T234" s="35"/>
      <c r="U234" s="35"/>
      <c r="V234" s="35"/>
      <c r="W234" s="35"/>
      <c r="X234" s="35"/>
    </row>
    <row r="235" spans="1:24" ht="16.5" outlineLevel="1" x14ac:dyDescent="0.2">
      <c r="A235" s="92"/>
      <c r="B235" s="371" t="str">
        <f>B227</f>
        <v>ACTUACIÓN ESPECIAL DE FISCALIZACIÓN PQRSD 311 Y 358 DE 2022 VIGENCIA 2021-2022</v>
      </c>
      <c r="C235" s="370" t="s">
        <v>487</v>
      </c>
      <c r="D235" s="178"/>
      <c r="F235" s="567" t="s">
        <v>159</v>
      </c>
      <c r="G235" s="568"/>
      <c r="H235" s="179" t="s">
        <v>257</v>
      </c>
      <c r="I235" s="179" t="s">
        <v>257</v>
      </c>
      <c r="J235" s="179" t="s">
        <v>257</v>
      </c>
      <c r="N235" s="35"/>
      <c r="O235" s="35"/>
      <c r="P235" s="35"/>
      <c r="Q235" s="35"/>
      <c r="R235" s="35"/>
      <c r="S235" s="35"/>
      <c r="T235" s="35"/>
      <c r="U235" s="35"/>
      <c r="V235" s="35"/>
      <c r="W235" s="35"/>
      <c r="X235" s="35"/>
    </row>
    <row r="236" spans="1:24" ht="16.5" outlineLevel="1" x14ac:dyDescent="0.2">
      <c r="A236" s="92"/>
      <c r="B236" s="409" t="s">
        <v>249</v>
      </c>
      <c r="C236" s="369" t="s">
        <v>479</v>
      </c>
      <c r="D236" s="172" t="s">
        <v>470</v>
      </c>
      <c r="F236" s="563" t="s">
        <v>162</v>
      </c>
      <c r="G236" s="564"/>
      <c r="H236" s="173" t="s">
        <v>257</v>
      </c>
      <c r="I236" s="173" t="s">
        <v>258</v>
      </c>
      <c r="J236" s="173" t="s">
        <v>258</v>
      </c>
      <c r="N236" s="35"/>
      <c r="O236" s="35"/>
      <c r="P236" s="35"/>
      <c r="Q236" s="35"/>
      <c r="R236" s="35"/>
      <c r="S236" s="35"/>
      <c r="T236" s="35"/>
      <c r="U236" s="35"/>
      <c r="V236" s="35"/>
      <c r="W236" s="35"/>
      <c r="X236" s="35"/>
    </row>
    <row r="237" spans="1:24" ht="16.5" outlineLevel="1" x14ac:dyDescent="0.2">
      <c r="A237" s="92"/>
      <c r="B237" s="370" t="str">
        <f>B236</f>
        <v>AUDITORÍA FINANCIERA Y DE GESTIÓN VIGENCIA 2022</v>
      </c>
      <c r="C237" s="370" t="s">
        <v>480</v>
      </c>
      <c r="D237" s="175"/>
      <c r="F237" s="565" t="s">
        <v>160</v>
      </c>
      <c r="G237" s="566"/>
      <c r="H237" s="176" t="s">
        <v>257</v>
      </c>
      <c r="I237" s="176" t="s">
        <v>258</v>
      </c>
      <c r="J237" s="176" t="s">
        <v>258</v>
      </c>
      <c r="N237" s="35"/>
      <c r="O237" s="35"/>
      <c r="P237" s="35"/>
      <c r="Q237" s="35"/>
      <c r="R237" s="35"/>
      <c r="S237" s="35"/>
      <c r="T237" s="35"/>
      <c r="U237" s="35"/>
      <c r="V237" s="35"/>
      <c r="W237" s="35"/>
      <c r="X237" s="35"/>
    </row>
    <row r="238" spans="1:24" ht="16.5" outlineLevel="1" x14ac:dyDescent="0.2">
      <c r="A238" s="92"/>
      <c r="B238" s="370" t="str">
        <f>B236</f>
        <v>AUDITORÍA FINANCIERA Y DE GESTIÓN VIGENCIA 2022</v>
      </c>
      <c r="C238" s="370" t="s">
        <v>481</v>
      </c>
      <c r="D238" s="175"/>
      <c r="F238" s="565" t="s">
        <v>162</v>
      </c>
      <c r="G238" s="566"/>
      <c r="H238" s="176" t="s">
        <v>257</v>
      </c>
      <c r="I238" s="176" t="s">
        <v>258</v>
      </c>
      <c r="J238" s="176" t="s">
        <v>258</v>
      </c>
      <c r="N238" s="35"/>
      <c r="O238" s="35"/>
      <c r="P238" s="35"/>
      <c r="Q238" s="35"/>
      <c r="R238" s="35"/>
      <c r="S238" s="35"/>
      <c r="T238" s="35"/>
      <c r="U238" s="35"/>
      <c r="V238" s="35"/>
      <c r="W238" s="35"/>
      <c r="X238" s="35"/>
    </row>
    <row r="239" spans="1:24" ht="16.5" outlineLevel="1" x14ac:dyDescent="0.2">
      <c r="A239" s="92"/>
      <c r="B239" s="370" t="str">
        <f>B236</f>
        <v>AUDITORÍA FINANCIERA Y DE GESTIÓN VIGENCIA 2022</v>
      </c>
      <c r="C239" s="370" t="s">
        <v>482</v>
      </c>
      <c r="D239" s="175"/>
      <c r="F239" s="565" t="s">
        <v>165</v>
      </c>
      <c r="G239" s="566"/>
      <c r="H239" s="176" t="s">
        <v>257</v>
      </c>
      <c r="I239" s="176" t="s">
        <v>258</v>
      </c>
      <c r="J239" s="176" t="s">
        <v>258</v>
      </c>
      <c r="N239" s="35"/>
      <c r="O239" s="35"/>
      <c r="P239" s="35"/>
      <c r="Q239" s="35"/>
      <c r="R239" s="35"/>
      <c r="S239" s="35"/>
      <c r="T239" s="35"/>
      <c r="U239" s="35"/>
      <c r="V239" s="35"/>
      <c r="W239" s="35"/>
      <c r="X239" s="35"/>
    </row>
    <row r="240" spans="1:24" ht="16.5" outlineLevel="1" x14ac:dyDescent="0.2">
      <c r="A240" s="92"/>
      <c r="B240" s="370" t="str">
        <f>B236</f>
        <v>AUDITORÍA FINANCIERA Y DE GESTIÓN VIGENCIA 2022</v>
      </c>
      <c r="C240" s="370" t="s">
        <v>483</v>
      </c>
      <c r="D240" s="175"/>
      <c r="F240" s="565" t="s">
        <v>162</v>
      </c>
      <c r="G240" s="566"/>
      <c r="H240" s="176" t="s">
        <v>257</v>
      </c>
      <c r="I240" s="176" t="s">
        <v>258</v>
      </c>
      <c r="J240" s="176" t="s">
        <v>258</v>
      </c>
      <c r="N240" s="35"/>
      <c r="O240" s="35"/>
      <c r="P240" s="35"/>
      <c r="Q240" s="35"/>
      <c r="R240" s="35"/>
      <c r="S240" s="35"/>
      <c r="T240" s="35"/>
      <c r="U240" s="35"/>
      <c r="V240" s="35"/>
      <c r="W240" s="35"/>
      <c r="X240" s="35"/>
    </row>
    <row r="241" spans="1:24" ht="16.5" outlineLevel="1" x14ac:dyDescent="0.2">
      <c r="A241" s="92"/>
      <c r="B241" s="370" t="str">
        <f>B236</f>
        <v>AUDITORÍA FINANCIERA Y DE GESTIÓN VIGENCIA 2022</v>
      </c>
      <c r="C241" s="370" t="s">
        <v>484</v>
      </c>
      <c r="D241" s="175"/>
      <c r="F241" s="565" t="s">
        <v>159</v>
      </c>
      <c r="G241" s="566"/>
      <c r="H241" s="176" t="s">
        <v>257</v>
      </c>
      <c r="I241" s="176" t="s">
        <v>258</v>
      </c>
      <c r="J241" s="176" t="s">
        <v>258</v>
      </c>
      <c r="N241" s="35"/>
      <c r="O241" s="35"/>
      <c r="P241" s="35"/>
      <c r="Q241" s="35"/>
      <c r="R241" s="35"/>
      <c r="S241" s="35"/>
      <c r="T241" s="35"/>
      <c r="U241" s="35"/>
      <c r="V241" s="35"/>
      <c r="W241" s="35"/>
      <c r="X241" s="35"/>
    </row>
    <row r="242" spans="1:24" ht="16.5" outlineLevel="1" x14ac:dyDescent="0.2">
      <c r="A242" s="92"/>
      <c r="B242" s="371" t="str">
        <f>B236</f>
        <v>AUDITORÍA FINANCIERA Y DE GESTIÓN VIGENCIA 2022</v>
      </c>
      <c r="C242" s="370" t="s">
        <v>485</v>
      </c>
      <c r="D242" s="178"/>
      <c r="F242" s="567" t="s">
        <v>159</v>
      </c>
      <c r="G242" s="568"/>
      <c r="H242" s="179" t="s">
        <v>257</v>
      </c>
      <c r="I242" s="179" t="s">
        <v>257</v>
      </c>
      <c r="J242" s="179" t="s">
        <v>257</v>
      </c>
      <c r="N242" s="35"/>
      <c r="O242" s="35"/>
      <c r="P242" s="35"/>
      <c r="Q242" s="35"/>
      <c r="R242" s="35"/>
      <c r="S242" s="35"/>
      <c r="T242" s="35"/>
      <c r="U242" s="35"/>
      <c r="V242" s="35"/>
      <c r="W242" s="35"/>
      <c r="X242" s="35"/>
    </row>
    <row r="243" spans="1:24" ht="16.5" customHeight="1" outlineLevel="1" x14ac:dyDescent="0.2">
      <c r="A243" s="92"/>
      <c r="B243" s="409" t="s">
        <v>361</v>
      </c>
      <c r="C243" s="369" t="s">
        <v>479</v>
      </c>
      <c r="D243" s="172" t="s">
        <v>471</v>
      </c>
      <c r="F243" s="563" t="s">
        <v>162</v>
      </c>
      <c r="G243" s="564"/>
      <c r="H243" s="173" t="s">
        <v>257</v>
      </c>
      <c r="I243" s="173" t="s">
        <v>258</v>
      </c>
      <c r="J243" s="173" t="s">
        <v>258</v>
      </c>
      <c r="N243" s="35"/>
      <c r="O243" s="35"/>
      <c r="P243" s="35"/>
      <c r="Q243" s="35"/>
      <c r="R243" s="35"/>
      <c r="S243" s="35"/>
      <c r="T243" s="35"/>
      <c r="U243" s="35"/>
      <c r="V243" s="35"/>
      <c r="W243" s="35"/>
      <c r="X243" s="35"/>
    </row>
    <row r="244" spans="1:24" ht="16.5" customHeight="1" outlineLevel="1" x14ac:dyDescent="0.2">
      <c r="A244" s="92"/>
      <c r="B244" s="370" t="str">
        <f>B243</f>
        <v>AUDITORÍA FINANCIERA Y DE GESTIÓN VIGENCIA 2023</v>
      </c>
      <c r="C244" s="370" t="s">
        <v>480</v>
      </c>
      <c r="D244" s="175"/>
      <c r="F244" s="565" t="s">
        <v>162</v>
      </c>
      <c r="G244" s="566"/>
      <c r="H244" s="176" t="s">
        <v>257</v>
      </c>
      <c r="I244" s="176" t="s">
        <v>258</v>
      </c>
      <c r="J244" s="176" t="s">
        <v>258</v>
      </c>
      <c r="N244" s="35"/>
      <c r="O244" s="35"/>
      <c r="P244" s="35"/>
      <c r="Q244" s="35"/>
      <c r="R244" s="35"/>
      <c r="S244" s="35"/>
      <c r="T244" s="35"/>
      <c r="U244" s="35"/>
      <c r="V244" s="35"/>
      <c r="W244" s="35"/>
      <c r="X244" s="35"/>
    </row>
    <row r="245" spans="1:24" ht="16.5" customHeight="1" outlineLevel="1" x14ac:dyDescent="0.2">
      <c r="B245" s="370" t="str">
        <f>B243</f>
        <v>AUDITORÍA FINANCIERA Y DE GESTIÓN VIGENCIA 2023</v>
      </c>
      <c r="C245" s="370" t="s">
        <v>481</v>
      </c>
      <c r="D245" s="175"/>
      <c r="F245" s="565" t="s">
        <v>4</v>
      </c>
      <c r="G245" s="566"/>
      <c r="H245" s="176" t="s">
        <v>257</v>
      </c>
      <c r="I245" s="176" t="s">
        <v>258</v>
      </c>
      <c r="J245" s="176" t="s">
        <v>258</v>
      </c>
      <c r="N245" s="35"/>
      <c r="O245" s="35"/>
      <c r="P245" s="35"/>
      <c r="Q245" s="35"/>
      <c r="R245" s="35"/>
      <c r="S245" s="35"/>
      <c r="T245" s="35"/>
      <c r="U245" s="35"/>
    </row>
    <row r="246" spans="1:24" ht="16.5" customHeight="1" outlineLevel="1" x14ac:dyDescent="0.2">
      <c r="B246" s="370" t="str">
        <f>B243</f>
        <v>AUDITORÍA FINANCIERA Y DE GESTIÓN VIGENCIA 2023</v>
      </c>
      <c r="C246" s="370" t="s">
        <v>482</v>
      </c>
      <c r="D246" s="175"/>
      <c r="F246" s="565" t="s">
        <v>4</v>
      </c>
      <c r="G246" s="566"/>
      <c r="H246" s="176" t="s">
        <v>257</v>
      </c>
      <c r="I246" s="176" t="s">
        <v>257</v>
      </c>
      <c r="J246" s="176" t="s">
        <v>257</v>
      </c>
    </row>
    <row r="247" spans="1:24" ht="16.5" customHeight="1" outlineLevel="1" x14ac:dyDescent="0.2">
      <c r="B247" s="370" t="str">
        <f>B243</f>
        <v>AUDITORÍA FINANCIERA Y DE GESTIÓN VIGENCIA 2023</v>
      </c>
      <c r="C247" s="370" t="s">
        <v>483</v>
      </c>
      <c r="D247" s="175"/>
      <c r="F247" s="565" t="s">
        <v>162</v>
      </c>
      <c r="G247" s="566"/>
      <c r="H247" s="176" t="s">
        <v>257</v>
      </c>
      <c r="I247" s="176" t="s">
        <v>258</v>
      </c>
      <c r="J247" s="176" t="s">
        <v>258</v>
      </c>
    </row>
    <row r="248" spans="1:24" ht="16.5" customHeight="1" outlineLevel="1" x14ac:dyDescent="0.2">
      <c r="B248" s="370" t="str">
        <f>B243</f>
        <v>AUDITORÍA FINANCIERA Y DE GESTIÓN VIGENCIA 2023</v>
      </c>
      <c r="C248" s="370" t="s">
        <v>484</v>
      </c>
      <c r="D248" s="175"/>
      <c r="F248" s="565" t="s">
        <v>4</v>
      </c>
      <c r="G248" s="566"/>
      <c r="H248" s="176" t="s">
        <v>257</v>
      </c>
      <c r="I248" s="176" t="s">
        <v>258</v>
      </c>
      <c r="J248" s="176" t="s">
        <v>258</v>
      </c>
    </row>
    <row r="249" spans="1:24" ht="16.5" customHeight="1" outlineLevel="1" x14ac:dyDescent="0.2">
      <c r="B249" s="370" t="str">
        <f>B243</f>
        <v>AUDITORÍA FINANCIERA Y DE GESTIÓN VIGENCIA 2023</v>
      </c>
      <c r="C249" s="370" t="s">
        <v>485</v>
      </c>
      <c r="D249" s="175"/>
      <c r="F249" s="565" t="s">
        <v>160</v>
      </c>
      <c r="G249" s="566"/>
      <c r="H249" s="176" t="s">
        <v>257</v>
      </c>
      <c r="I249" s="176" t="s">
        <v>258</v>
      </c>
      <c r="J249" s="176" t="s">
        <v>258</v>
      </c>
    </row>
    <row r="250" spans="1:24" ht="16.5" customHeight="1" outlineLevel="1" x14ac:dyDescent="0.2">
      <c r="B250" s="370" t="str">
        <f>B243</f>
        <v>AUDITORÍA FINANCIERA Y DE GESTIÓN VIGENCIA 2023</v>
      </c>
      <c r="C250" s="370" t="s">
        <v>486</v>
      </c>
      <c r="D250" s="175"/>
      <c r="F250" s="565" t="s">
        <v>160</v>
      </c>
      <c r="G250" s="566"/>
      <c r="H250" s="176" t="s">
        <v>257</v>
      </c>
      <c r="I250" s="176" t="s">
        <v>258</v>
      </c>
      <c r="J250" s="176" t="s">
        <v>258</v>
      </c>
    </row>
    <row r="251" spans="1:24" ht="16.5" customHeight="1" outlineLevel="1" x14ac:dyDescent="0.2">
      <c r="B251" s="370" t="str">
        <f>B243</f>
        <v>AUDITORÍA FINANCIERA Y DE GESTIÓN VIGENCIA 2023</v>
      </c>
      <c r="C251" s="370" t="s">
        <v>487</v>
      </c>
      <c r="D251" s="175"/>
      <c r="F251" s="565" t="s">
        <v>4</v>
      </c>
      <c r="G251" s="566"/>
      <c r="H251" s="176" t="s">
        <v>257</v>
      </c>
      <c r="I251" s="176" t="s">
        <v>258</v>
      </c>
      <c r="J251" s="176" t="s">
        <v>258</v>
      </c>
    </row>
    <row r="252" spans="1:24" ht="16.5" customHeight="1" outlineLevel="1" x14ac:dyDescent="0.2">
      <c r="B252" s="371" t="str">
        <f>B243</f>
        <v>AUDITORÍA FINANCIERA Y DE GESTIÓN VIGENCIA 2023</v>
      </c>
      <c r="C252" s="370" t="s">
        <v>488</v>
      </c>
      <c r="D252" s="178"/>
      <c r="F252" s="567" t="s">
        <v>4</v>
      </c>
      <c r="G252" s="568"/>
      <c r="H252" s="179" t="s">
        <v>257</v>
      </c>
      <c r="I252" s="179" t="s">
        <v>258</v>
      </c>
      <c r="J252" s="179" t="s">
        <v>258</v>
      </c>
    </row>
    <row r="253" spans="1:24" ht="16.5" customHeight="1" outlineLevel="1" x14ac:dyDescent="0.2">
      <c r="B253" s="410" t="s">
        <v>454</v>
      </c>
      <c r="C253" s="369" t="s">
        <v>479</v>
      </c>
      <c r="D253" s="289" t="s">
        <v>472</v>
      </c>
      <c r="F253" s="554" t="s">
        <v>4</v>
      </c>
      <c r="G253" s="555"/>
      <c r="H253" s="290" t="s">
        <v>218</v>
      </c>
      <c r="I253" s="290" t="s">
        <v>257</v>
      </c>
      <c r="J253" s="290" t="s">
        <v>257</v>
      </c>
    </row>
    <row r="254" spans="1:24" ht="16.5" customHeight="1" outlineLevel="1" x14ac:dyDescent="0.2">
      <c r="B254" s="409" t="s">
        <v>477</v>
      </c>
      <c r="C254" s="369" t="s">
        <v>479</v>
      </c>
      <c r="D254" s="172" t="s">
        <v>473</v>
      </c>
      <c r="F254" s="563" t="s">
        <v>4</v>
      </c>
      <c r="G254" s="564"/>
      <c r="H254" s="173" t="s">
        <v>218</v>
      </c>
      <c r="I254" s="173" t="s">
        <v>257</v>
      </c>
      <c r="J254" s="173" t="s">
        <v>257</v>
      </c>
    </row>
    <row r="255" spans="1:24" ht="16.5" customHeight="1" outlineLevel="1" x14ac:dyDescent="0.2">
      <c r="B255" s="370" t="str">
        <f>B254</f>
        <v>AUDITORÍA FINANCIERA, DE GESTIÓN Y RESULTADOS VIGENCIA 2024</v>
      </c>
      <c r="C255" s="370" t="s">
        <v>480</v>
      </c>
      <c r="D255" s="175"/>
      <c r="F255" s="565" t="s">
        <v>4</v>
      </c>
      <c r="G255" s="566"/>
      <c r="H255" s="176" t="s">
        <v>218</v>
      </c>
      <c r="I255" s="176" t="s">
        <v>257</v>
      </c>
      <c r="J255" s="176" t="s">
        <v>257</v>
      </c>
    </row>
    <row r="256" spans="1:24" ht="16.5" customHeight="1" outlineLevel="1" x14ac:dyDescent="0.2">
      <c r="B256" s="370" t="str">
        <f>B254</f>
        <v>AUDITORÍA FINANCIERA, DE GESTIÓN Y RESULTADOS VIGENCIA 2024</v>
      </c>
      <c r="C256" s="370" t="s">
        <v>481</v>
      </c>
      <c r="D256" s="175"/>
      <c r="F256" s="565" t="s">
        <v>4</v>
      </c>
      <c r="G256" s="566"/>
      <c r="H256" s="176" t="s">
        <v>218</v>
      </c>
      <c r="I256" s="176" t="s">
        <v>257</v>
      </c>
      <c r="J256" s="176" t="s">
        <v>257</v>
      </c>
    </row>
    <row r="257" spans="2:10" ht="16.5" customHeight="1" outlineLevel="1" x14ac:dyDescent="0.2">
      <c r="B257" s="370" t="str">
        <f>B254</f>
        <v>AUDITORÍA FINANCIERA, DE GESTIÓN Y RESULTADOS VIGENCIA 2024</v>
      </c>
      <c r="C257" s="370" t="s">
        <v>482</v>
      </c>
      <c r="D257" s="175"/>
      <c r="F257" s="565" t="s">
        <v>4</v>
      </c>
      <c r="G257" s="566"/>
      <c r="H257" s="176" t="s">
        <v>218</v>
      </c>
      <c r="I257" s="176" t="s">
        <v>257</v>
      </c>
      <c r="J257" s="176" t="s">
        <v>257</v>
      </c>
    </row>
    <row r="258" spans="2:10" ht="16.5" customHeight="1" outlineLevel="1" x14ac:dyDescent="0.2">
      <c r="B258" s="371" t="str">
        <f>B254</f>
        <v>AUDITORÍA FINANCIERA, DE GESTIÓN Y RESULTADOS VIGENCIA 2024</v>
      </c>
      <c r="C258" s="370" t="s">
        <v>483</v>
      </c>
      <c r="D258" s="178"/>
      <c r="F258" s="567" t="s">
        <v>4</v>
      </c>
      <c r="G258" s="568"/>
      <c r="H258" s="179" t="s">
        <v>218</v>
      </c>
      <c r="I258" s="179" t="s">
        <v>257</v>
      </c>
      <c r="J258" s="179" t="s">
        <v>257</v>
      </c>
    </row>
    <row r="259" spans="2:10" ht="16.5" customHeight="1" outlineLevel="1" x14ac:dyDescent="0.2">
      <c r="B259" s="372"/>
      <c r="C259" s="372"/>
      <c r="D259" s="45"/>
      <c r="F259" s="554"/>
      <c r="G259" s="555"/>
      <c r="H259" s="95"/>
      <c r="I259" s="95"/>
      <c r="J259" s="95"/>
    </row>
    <row r="260" spans="2:10" ht="16.5" customHeight="1" outlineLevel="1" x14ac:dyDescent="0.2">
      <c r="B260" s="372"/>
      <c r="C260" s="372"/>
      <c r="D260" s="45"/>
      <c r="F260" s="554"/>
      <c r="G260" s="555"/>
      <c r="H260" s="95"/>
      <c r="I260" s="95"/>
      <c r="J260" s="95"/>
    </row>
    <row r="261" spans="2:10" ht="16.5" customHeight="1" outlineLevel="1" x14ac:dyDescent="0.2">
      <c r="B261" s="372"/>
      <c r="C261" s="372"/>
      <c r="D261" s="45"/>
      <c r="F261" s="554"/>
      <c r="G261" s="555"/>
      <c r="H261" s="95"/>
      <c r="I261" s="95"/>
      <c r="J261" s="95"/>
    </row>
    <row r="262" spans="2:10" ht="16.5" customHeight="1" outlineLevel="1" x14ac:dyDescent="0.2">
      <c r="B262" s="372"/>
      <c r="C262" s="372"/>
      <c r="D262" s="45"/>
      <c r="F262" s="554"/>
      <c r="G262" s="555"/>
      <c r="H262" s="95"/>
      <c r="I262" s="95"/>
      <c r="J262" s="95"/>
    </row>
    <row r="263" spans="2:10" ht="16.5" customHeight="1" outlineLevel="1" x14ac:dyDescent="0.2">
      <c r="B263" s="372"/>
      <c r="C263" s="372"/>
      <c r="D263" s="45"/>
      <c r="F263" s="554"/>
      <c r="G263" s="555"/>
      <c r="H263" s="95"/>
      <c r="I263" s="95"/>
      <c r="J263" s="95"/>
    </row>
    <row r="264" spans="2:10" ht="16.5" customHeight="1" outlineLevel="1" x14ac:dyDescent="0.2">
      <c r="B264" s="372"/>
      <c r="C264" s="372"/>
      <c r="D264" s="45"/>
      <c r="F264" s="554"/>
      <c r="G264" s="555"/>
      <c r="H264" s="95"/>
      <c r="I264" s="95"/>
      <c r="J264" s="95"/>
    </row>
    <row r="265" spans="2:10" ht="16.5" customHeight="1" outlineLevel="1" x14ac:dyDescent="0.2">
      <c r="B265" s="372"/>
      <c r="C265" s="372"/>
      <c r="D265" s="45"/>
      <c r="F265" s="554"/>
      <c r="G265" s="555"/>
      <c r="H265" s="95"/>
      <c r="I265" s="95"/>
      <c r="J265" s="95"/>
    </row>
    <row r="266" spans="2:10" ht="16.5" customHeight="1" outlineLevel="1" x14ac:dyDescent="0.2">
      <c r="B266" s="372"/>
      <c r="C266" s="372"/>
      <c r="D266" s="45"/>
      <c r="F266" s="554"/>
      <c r="G266" s="555"/>
      <c r="H266" s="95"/>
      <c r="I266" s="95"/>
      <c r="J266" s="95"/>
    </row>
    <row r="267" spans="2:10" ht="16.5" customHeight="1" outlineLevel="1" x14ac:dyDescent="0.2">
      <c r="B267" s="372"/>
      <c r="C267" s="372"/>
      <c r="D267" s="45"/>
      <c r="F267" s="554"/>
      <c r="G267" s="555"/>
      <c r="H267" s="95"/>
      <c r="I267" s="95"/>
      <c r="J267" s="95"/>
    </row>
    <row r="268" spans="2:10" ht="16.5" customHeight="1" outlineLevel="1" x14ac:dyDescent="0.2">
      <c r="B268" s="372"/>
      <c r="C268" s="372"/>
      <c r="D268" s="45"/>
      <c r="F268" s="554"/>
      <c r="G268" s="555"/>
      <c r="H268" s="95"/>
      <c r="I268" s="95"/>
      <c r="J268" s="95"/>
    </row>
    <row r="269" spans="2:10" ht="16.5" customHeight="1" outlineLevel="1" x14ac:dyDescent="0.2">
      <c r="B269" s="372"/>
      <c r="C269" s="372"/>
      <c r="D269" s="45"/>
      <c r="F269" s="554"/>
      <c r="G269" s="555"/>
      <c r="H269" s="95"/>
      <c r="I269" s="95"/>
      <c r="J269" s="95"/>
    </row>
    <row r="270" spans="2:10" ht="16.5" customHeight="1" outlineLevel="1" x14ac:dyDescent="0.2">
      <c r="B270" s="372"/>
      <c r="C270" s="372"/>
      <c r="D270" s="45"/>
      <c r="F270" s="554"/>
      <c r="G270" s="555"/>
      <c r="H270" s="95"/>
      <c r="I270" s="95"/>
      <c r="J270" s="95"/>
    </row>
    <row r="271" spans="2:10" ht="16.5" customHeight="1" outlineLevel="1" x14ac:dyDescent="0.2">
      <c r="B271" s="372"/>
      <c r="C271" s="372"/>
      <c r="D271" s="45"/>
      <c r="F271" s="554"/>
      <c r="G271" s="555"/>
      <c r="H271" s="95"/>
      <c r="I271" s="95"/>
      <c r="J271" s="95"/>
    </row>
    <row r="272" spans="2:10" ht="16.5" customHeight="1" outlineLevel="1" x14ac:dyDescent="0.2">
      <c r="B272" s="372"/>
      <c r="C272" s="372"/>
      <c r="D272" s="45"/>
      <c r="F272" s="554"/>
      <c r="G272" s="555"/>
      <c r="H272" s="95"/>
      <c r="I272" s="95"/>
      <c r="J272" s="95"/>
    </row>
    <row r="273" spans="2:10" ht="16.5" customHeight="1" outlineLevel="1" x14ac:dyDescent="0.2">
      <c r="B273" s="372"/>
      <c r="C273" s="372"/>
      <c r="D273" s="45"/>
      <c r="F273" s="554"/>
      <c r="G273" s="555"/>
      <c r="H273" s="95"/>
      <c r="I273" s="95"/>
      <c r="J273" s="95"/>
    </row>
    <row r="274" spans="2:10" ht="16.5" customHeight="1" outlineLevel="1" x14ac:dyDescent="0.2">
      <c r="B274" s="372"/>
      <c r="C274" s="372"/>
      <c r="D274" s="45"/>
      <c r="F274" s="554"/>
      <c r="G274" s="555"/>
      <c r="H274" s="95"/>
      <c r="I274" s="95"/>
      <c r="J274" s="95"/>
    </row>
    <row r="275" spans="2:10" ht="16.5" customHeight="1" outlineLevel="1" x14ac:dyDescent="0.2">
      <c r="B275" s="372"/>
      <c r="C275" s="372"/>
      <c r="D275" s="45"/>
      <c r="F275" s="554"/>
      <c r="G275" s="555"/>
      <c r="H275" s="95"/>
      <c r="I275" s="95"/>
      <c r="J275" s="95"/>
    </row>
    <row r="276" spans="2:10" ht="16.5" customHeight="1" outlineLevel="1" x14ac:dyDescent="0.2">
      <c r="B276" s="372"/>
      <c r="C276" s="372"/>
      <c r="D276" s="45"/>
      <c r="F276" s="554"/>
      <c r="G276" s="555"/>
      <c r="H276" s="95"/>
      <c r="I276" s="95"/>
      <c r="J276" s="95"/>
    </row>
    <row r="277" spans="2:10" ht="16.5" customHeight="1" outlineLevel="1" x14ac:dyDescent="0.2">
      <c r="B277" s="372"/>
      <c r="C277" s="372"/>
      <c r="D277" s="45"/>
      <c r="F277" s="554"/>
      <c r="G277" s="555"/>
      <c r="H277" s="95"/>
      <c r="I277" s="95"/>
      <c r="J277" s="95"/>
    </row>
    <row r="278" spans="2:10" ht="16.5" customHeight="1" outlineLevel="1" x14ac:dyDescent="0.2">
      <c r="B278" s="372"/>
      <c r="C278" s="372"/>
      <c r="D278" s="45"/>
      <c r="F278" s="554"/>
      <c r="G278" s="555"/>
      <c r="H278" s="95"/>
      <c r="I278" s="95"/>
      <c r="J278" s="95"/>
    </row>
    <row r="279" spans="2:10" ht="16.5" customHeight="1" outlineLevel="1" x14ac:dyDescent="0.2">
      <c r="B279" s="372"/>
      <c r="C279" s="372"/>
      <c r="D279" s="45"/>
      <c r="F279" s="554"/>
      <c r="G279" s="555"/>
      <c r="H279" s="95"/>
      <c r="I279" s="95"/>
      <c r="J279" s="95"/>
    </row>
    <row r="280" spans="2:10" ht="16.5" customHeight="1" outlineLevel="1" x14ac:dyDescent="0.2">
      <c r="B280" s="372"/>
      <c r="C280" s="372"/>
      <c r="D280" s="45"/>
      <c r="F280" s="554"/>
      <c r="G280" s="555"/>
      <c r="H280" s="95"/>
      <c r="I280" s="95"/>
      <c r="J280" s="95"/>
    </row>
    <row r="281" spans="2:10" ht="16.5" customHeight="1" outlineLevel="1" x14ac:dyDescent="0.2">
      <c r="B281" s="372"/>
      <c r="C281" s="372"/>
      <c r="D281" s="45"/>
      <c r="F281" s="554"/>
      <c r="G281" s="555"/>
      <c r="H281" s="95"/>
      <c r="I281" s="95"/>
      <c r="J281" s="95"/>
    </row>
    <row r="282" spans="2:10" ht="16.5" customHeight="1" outlineLevel="1" x14ac:dyDescent="0.2">
      <c r="B282" s="372"/>
      <c r="C282" s="372"/>
      <c r="D282" s="45"/>
      <c r="F282" s="554"/>
      <c r="G282" s="555"/>
      <c r="H282" s="95"/>
      <c r="I282" s="95"/>
      <c r="J282" s="95"/>
    </row>
    <row r="283" spans="2:10" ht="16.5" customHeight="1" outlineLevel="1" x14ac:dyDescent="0.2">
      <c r="B283" s="372"/>
      <c r="C283" s="372"/>
      <c r="D283" s="45"/>
      <c r="F283" s="554"/>
      <c r="G283" s="555"/>
      <c r="H283" s="95"/>
      <c r="I283" s="95"/>
      <c r="J283" s="95"/>
    </row>
    <row r="284" spans="2:10" ht="16.5" customHeight="1" outlineLevel="1" x14ac:dyDescent="0.2">
      <c r="B284" s="372"/>
      <c r="C284" s="372"/>
      <c r="D284" s="45"/>
      <c r="F284" s="554"/>
      <c r="G284" s="555"/>
      <c r="H284" s="95"/>
      <c r="I284" s="95"/>
      <c r="J284" s="95"/>
    </row>
    <row r="285" spans="2:10" ht="16.5" customHeight="1" outlineLevel="1" x14ac:dyDescent="0.2">
      <c r="B285" s="372"/>
      <c r="C285" s="372"/>
      <c r="D285" s="45"/>
      <c r="F285" s="554"/>
      <c r="G285" s="555"/>
      <c r="H285" s="95"/>
      <c r="I285" s="95"/>
      <c r="J285" s="95"/>
    </row>
    <row r="286" spans="2:10" ht="16.5" customHeight="1" outlineLevel="1" x14ac:dyDescent="0.2">
      <c r="B286" s="372"/>
      <c r="C286" s="372"/>
      <c r="D286" s="45"/>
      <c r="F286" s="554"/>
      <c r="G286" s="555"/>
      <c r="H286" s="95"/>
      <c r="I286" s="95"/>
      <c r="J286" s="95"/>
    </row>
    <row r="287" spans="2:10" ht="16.5" customHeight="1" outlineLevel="1" x14ac:dyDescent="0.2">
      <c r="B287" s="372"/>
      <c r="C287" s="372"/>
      <c r="D287" s="45"/>
      <c r="F287" s="554"/>
      <c r="G287" s="555"/>
      <c r="H287" s="95"/>
      <c r="I287" s="95"/>
      <c r="J287" s="95"/>
    </row>
    <row r="288" spans="2:10" ht="16.5" customHeight="1" outlineLevel="1" x14ac:dyDescent="0.2">
      <c r="B288" s="372"/>
      <c r="C288" s="372"/>
      <c r="D288" s="45"/>
      <c r="F288" s="554"/>
      <c r="G288" s="555"/>
      <c r="H288" s="95"/>
      <c r="I288" s="95"/>
      <c r="J288" s="95"/>
    </row>
    <row r="289" spans="2:10" ht="16.5" customHeight="1" outlineLevel="1" x14ac:dyDescent="0.2">
      <c r="B289" s="372"/>
      <c r="C289" s="372"/>
      <c r="D289" s="45"/>
      <c r="F289" s="554"/>
      <c r="G289" s="555"/>
      <c r="H289" s="95"/>
      <c r="I289" s="95"/>
      <c r="J289" s="95"/>
    </row>
    <row r="290" spans="2:10" ht="16.5" customHeight="1" outlineLevel="1" x14ac:dyDescent="0.2">
      <c r="B290" s="372"/>
      <c r="C290" s="372"/>
      <c r="D290" s="45"/>
      <c r="F290" s="554"/>
      <c r="G290" s="555"/>
      <c r="H290" s="95"/>
      <c r="I290" s="95"/>
      <c r="J290" s="95"/>
    </row>
    <row r="291" spans="2:10" ht="16.5" customHeight="1" outlineLevel="1" x14ac:dyDescent="0.2">
      <c r="B291" s="372"/>
      <c r="C291" s="372"/>
      <c r="D291" s="45"/>
      <c r="F291" s="554"/>
      <c r="G291" s="555"/>
      <c r="H291" s="95"/>
      <c r="I291" s="95"/>
      <c r="J291" s="95"/>
    </row>
    <row r="292" spans="2:10" ht="16.5" customHeight="1" outlineLevel="1" x14ac:dyDescent="0.2">
      <c r="B292" s="372"/>
      <c r="C292" s="372"/>
      <c r="D292" s="45"/>
      <c r="F292" s="554"/>
      <c r="G292" s="555"/>
      <c r="H292" s="95"/>
      <c r="I292" s="95"/>
      <c r="J292" s="95"/>
    </row>
    <row r="293" spans="2:10" ht="16.5" customHeight="1" outlineLevel="1" x14ac:dyDescent="0.2">
      <c r="B293" s="372"/>
      <c r="C293" s="372"/>
      <c r="D293" s="45"/>
      <c r="F293" s="554"/>
      <c r="G293" s="555"/>
      <c r="H293" s="95"/>
      <c r="I293" s="95"/>
      <c r="J293" s="95"/>
    </row>
    <row r="294" spans="2:10" ht="16.5" customHeight="1" outlineLevel="1" x14ac:dyDescent="0.2">
      <c r="B294" s="372"/>
      <c r="C294" s="372"/>
      <c r="D294" s="45"/>
      <c r="F294" s="554"/>
      <c r="G294" s="555"/>
      <c r="H294" s="95"/>
      <c r="I294" s="95"/>
      <c r="J294" s="95"/>
    </row>
    <row r="295" spans="2:10" ht="16.5" customHeight="1" outlineLevel="1" x14ac:dyDescent="0.2">
      <c r="B295" s="372"/>
      <c r="C295" s="372"/>
      <c r="D295" s="45"/>
      <c r="F295" s="554"/>
      <c r="G295" s="555"/>
      <c r="H295" s="95"/>
      <c r="I295" s="95"/>
      <c r="J295" s="95"/>
    </row>
    <row r="296" spans="2:10" ht="16.5" customHeight="1" outlineLevel="1" x14ac:dyDescent="0.2">
      <c r="B296" s="372"/>
      <c r="C296" s="372"/>
      <c r="D296" s="45"/>
      <c r="F296" s="554"/>
      <c r="G296" s="555"/>
      <c r="H296" s="95"/>
      <c r="I296" s="95"/>
      <c r="J296" s="95"/>
    </row>
    <row r="297" spans="2:10" ht="16.5" customHeight="1" outlineLevel="1" x14ac:dyDescent="0.2">
      <c r="B297" s="372"/>
      <c r="C297" s="372"/>
      <c r="D297" s="45"/>
      <c r="F297" s="554"/>
      <c r="G297" s="555"/>
      <c r="H297" s="95"/>
      <c r="I297" s="95"/>
      <c r="J297" s="95"/>
    </row>
    <row r="298" spans="2:10" ht="16.5" customHeight="1" outlineLevel="1" x14ac:dyDescent="0.2">
      <c r="B298" s="372"/>
      <c r="C298" s="372"/>
      <c r="D298" s="45"/>
      <c r="F298" s="554"/>
      <c r="G298" s="555"/>
      <c r="H298" s="95"/>
      <c r="I298" s="95"/>
      <c r="J298" s="95"/>
    </row>
    <row r="299" spans="2:10" ht="16.5" customHeight="1" outlineLevel="1" x14ac:dyDescent="0.2">
      <c r="B299" s="372"/>
      <c r="C299" s="372"/>
      <c r="D299" s="45"/>
      <c r="F299" s="554"/>
      <c r="G299" s="555"/>
      <c r="H299" s="95"/>
      <c r="I299" s="95"/>
      <c r="J299" s="95"/>
    </row>
    <row r="300" spans="2:10" ht="16.5" customHeight="1" outlineLevel="1" x14ac:dyDescent="0.2">
      <c r="B300" s="372"/>
      <c r="C300" s="372"/>
      <c r="D300" s="45"/>
      <c r="F300" s="554"/>
      <c r="G300" s="555"/>
      <c r="H300" s="95"/>
      <c r="I300" s="95"/>
      <c r="J300" s="95"/>
    </row>
    <row r="301" spans="2:10" ht="16.5" customHeight="1" outlineLevel="1" x14ac:dyDescent="0.2">
      <c r="B301" s="372"/>
      <c r="C301" s="372"/>
      <c r="D301" s="45"/>
      <c r="F301" s="554"/>
      <c r="G301" s="555"/>
      <c r="H301" s="95"/>
      <c r="I301" s="95"/>
      <c r="J301" s="95"/>
    </row>
    <row r="302" spans="2:10" ht="16.5" customHeight="1" outlineLevel="1" x14ac:dyDescent="0.2">
      <c r="B302" s="372"/>
      <c r="C302" s="372"/>
      <c r="D302" s="45"/>
      <c r="F302" s="554"/>
      <c r="G302" s="555"/>
      <c r="H302" s="95"/>
      <c r="I302" s="95"/>
      <c r="J302" s="95"/>
    </row>
    <row r="303" spans="2:10" ht="16.5" customHeight="1" outlineLevel="1" x14ac:dyDescent="0.2">
      <c r="B303" s="372"/>
      <c r="C303" s="372"/>
      <c r="D303" s="45"/>
      <c r="F303" s="554"/>
      <c r="G303" s="555"/>
      <c r="H303" s="95"/>
      <c r="I303" s="95"/>
      <c r="J303" s="95"/>
    </row>
    <row r="304" spans="2:10" ht="16.5" customHeight="1" outlineLevel="1" x14ac:dyDescent="0.2">
      <c r="B304" s="372"/>
      <c r="C304" s="372"/>
      <c r="D304" s="45"/>
      <c r="F304" s="554"/>
      <c r="G304" s="555"/>
      <c r="H304" s="95"/>
      <c r="I304" s="95"/>
      <c r="J304" s="95"/>
    </row>
    <row r="305" spans="2:10" ht="16.5" customHeight="1" outlineLevel="1" x14ac:dyDescent="0.2">
      <c r="B305" s="372"/>
      <c r="C305" s="372"/>
      <c r="D305" s="45"/>
      <c r="F305" s="554"/>
      <c r="G305" s="555"/>
      <c r="H305" s="95"/>
      <c r="I305" s="95"/>
      <c r="J305" s="95"/>
    </row>
    <row r="306" spans="2:10" ht="16.5" customHeight="1" outlineLevel="1" x14ac:dyDescent="0.2">
      <c r="B306" s="372"/>
      <c r="C306" s="372"/>
      <c r="D306" s="45"/>
      <c r="F306" s="554"/>
      <c r="G306" s="555"/>
      <c r="H306" s="95"/>
      <c r="I306" s="95"/>
      <c r="J306" s="95"/>
    </row>
    <row r="307" spans="2:10" ht="16.5" customHeight="1" outlineLevel="1" x14ac:dyDescent="0.2">
      <c r="B307" s="372"/>
      <c r="C307" s="372"/>
      <c r="D307" s="45"/>
      <c r="F307" s="554"/>
      <c r="G307" s="555"/>
      <c r="H307" s="95"/>
      <c r="I307" s="95"/>
      <c r="J307" s="95"/>
    </row>
    <row r="308" spans="2:10" ht="16.5" customHeight="1" outlineLevel="1" x14ac:dyDescent="0.2">
      <c r="B308" s="372"/>
      <c r="C308" s="372"/>
      <c r="D308" s="45"/>
      <c r="F308" s="554"/>
      <c r="G308" s="555"/>
      <c r="H308" s="95"/>
      <c r="I308" s="95"/>
      <c r="J308" s="95"/>
    </row>
    <row r="309" spans="2:10" ht="16.5" customHeight="1" outlineLevel="1" x14ac:dyDescent="0.2">
      <c r="B309" s="372"/>
      <c r="C309" s="372"/>
      <c r="D309" s="45"/>
      <c r="F309" s="554"/>
      <c r="G309" s="555"/>
      <c r="H309" s="95"/>
      <c r="I309" s="95"/>
      <c r="J309" s="95"/>
    </row>
    <row r="310" spans="2:10" ht="16.5" customHeight="1" outlineLevel="1" x14ac:dyDescent="0.2">
      <c r="B310" s="372"/>
      <c r="C310" s="372"/>
      <c r="D310" s="45"/>
      <c r="F310" s="554"/>
      <c r="G310" s="555"/>
      <c r="H310" s="95"/>
      <c r="I310" s="95"/>
      <c r="J310" s="95"/>
    </row>
    <row r="311" spans="2:10" ht="16.5" customHeight="1" outlineLevel="1" x14ac:dyDescent="0.2">
      <c r="B311" s="372"/>
      <c r="C311" s="372"/>
      <c r="D311" s="45"/>
      <c r="F311" s="554"/>
      <c r="G311" s="555"/>
      <c r="H311" s="95"/>
      <c r="I311" s="95"/>
      <c r="J311" s="95"/>
    </row>
    <row r="312" spans="2:10" ht="16.5" customHeight="1" outlineLevel="1" x14ac:dyDescent="0.2">
      <c r="B312" s="372"/>
      <c r="C312" s="372"/>
      <c r="D312" s="45"/>
      <c r="F312" s="554"/>
      <c r="G312" s="555"/>
      <c r="H312" s="95"/>
      <c r="I312" s="95"/>
      <c r="J312" s="95"/>
    </row>
    <row r="313" spans="2:10" ht="16.5" customHeight="1" outlineLevel="1" x14ac:dyDescent="0.2">
      <c r="B313" s="372"/>
      <c r="C313" s="372"/>
      <c r="D313" s="45"/>
      <c r="F313" s="554"/>
      <c r="G313" s="555"/>
      <c r="H313" s="95"/>
      <c r="I313" s="95"/>
      <c r="J313" s="95"/>
    </row>
    <row r="314" spans="2:10" ht="16.5" customHeight="1" outlineLevel="1" x14ac:dyDescent="0.2">
      <c r="B314" s="372"/>
      <c r="C314" s="372"/>
      <c r="D314" s="45"/>
      <c r="F314" s="554"/>
      <c r="G314" s="555"/>
      <c r="H314" s="95"/>
      <c r="I314" s="95"/>
      <c r="J314" s="95"/>
    </row>
    <row r="315" spans="2:10" ht="16.5" customHeight="1" outlineLevel="1" x14ac:dyDescent="0.2">
      <c r="B315" s="372"/>
      <c r="C315" s="372"/>
      <c r="D315" s="45"/>
      <c r="F315" s="554"/>
      <c r="G315" s="555"/>
      <c r="H315" s="95"/>
      <c r="I315" s="95"/>
      <c r="J315" s="95"/>
    </row>
    <row r="316" spans="2:10" ht="16.5" customHeight="1" outlineLevel="1" x14ac:dyDescent="0.2">
      <c r="B316" s="372"/>
      <c r="C316" s="372"/>
      <c r="D316" s="45"/>
      <c r="F316" s="554"/>
      <c r="G316" s="555"/>
      <c r="H316" s="95"/>
      <c r="I316" s="95"/>
      <c r="J316" s="95"/>
    </row>
    <row r="317" spans="2:10" ht="16.5" customHeight="1" outlineLevel="1" x14ac:dyDescent="0.2">
      <c r="B317" s="372"/>
      <c r="C317" s="372"/>
      <c r="D317" s="45"/>
      <c r="F317" s="554"/>
      <c r="G317" s="555"/>
      <c r="H317" s="95"/>
      <c r="I317" s="95"/>
      <c r="J317" s="95"/>
    </row>
    <row r="318" spans="2:10" ht="16.5" customHeight="1" outlineLevel="1" x14ac:dyDescent="0.2">
      <c r="B318" s="372"/>
      <c r="C318" s="372"/>
      <c r="D318" s="45"/>
      <c r="F318" s="554"/>
      <c r="G318" s="555"/>
      <c r="H318" s="95"/>
      <c r="I318" s="95"/>
      <c r="J318" s="95"/>
    </row>
    <row r="319" spans="2:10" ht="16.5" customHeight="1" outlineLevel="1" x14ac:dyDescent="0.2">
      <c r="B319" s="372"/>
      <c r="C319" s="372"/>
      <c r="D319" s="45"/>
      <c r="F319" s="554"/>
      <c r="G319" s="555"/>
      <c r="H319" s="95"/>
      <c r="I319" s="95"/>
      <c r="J319" s="95"/>
    </row>
    <row r="320" spans="2:10" ht="16.5" customHeight="1" outlineLevel="1" x14ac:dyDescent="0.2">
      <c r="B320" s="372" t="s">
        <v>478</v>
      </c>
      <c r="C320" s="372"/>
      <c r="D320" s="45"/>
      <c r="F320" s="554"/>
      <c r="G320" s="555"/>
      <c r="H320" s="95"/>
      <c r="I320" s="95"/>
      <c r="J320" s="95"/>
    </row>
    <row r="343" spans="2:5" x14ac:dyDescent="0.2">
      <c r="B343" s="96" t="s">
        <v>30</v>
      </c>
      <c r="C343" s="366"/>
      <c r="D343" s="366"/>
      <c r="E343" s="97"/>
    </row>
    <row r="344" spans="2:5" x14ac:dyDescent="0.2">
      <c r="B344" s="98" t="s">
        <v>1</v>
      </c>
      <c r="C344" s="367"/>
      <c r="D344" s="367"/>
      <c r="E344" s="99"/>
    </row>
    <row r="345" spans="2:5" x14ac:dyDescent="0.2">
      <c r="B345" s="98" t="s">
        <v>2</v>
      </c>
      <c r="C345" s="367"/>
      <c r="D345" s="367"/>
      <c r="E345" s="99"/>
    </row>
    <row r="346" spans="2:5" x14ac:dyDescent="0.2">
      <c r="B346" s="98" t="s">
        <v>3</v>
      </c>
      <c r="C346" s="367"/>
      <c r="D346" s="367"/>
      <c r="E346" s="99"/>
    </row>
    <row r="347" spans="2:5" x14ac:dyDescent="0.2">
      <c r="B347" s="98" t="s">
        <v>4</v>
      </c>
      <c r="C347" s="367"/>
      <c r="D347" s="367"/>
      <c r="E347" s="99"/>
    </row>
    <row r="348" spans="2:5" x14ac:dyDescent="0.2">
      <c r="B348" s="100" t="s">
        <v>21</v>
      </c>
      <c r="C348" s="368"/>
      <c r="D348" s="368"/>
      <c r="E348" s="101"/>
    </row>
    <row r="349" spans="2:5" x14ac:dyDescent="0.2">
      <c r="B349" s="100" t="s">
        <v>22</v>
      </c>
      <c r="C349" s="368"/>
      <c r="D349" s="368"/>
      <c r="E349" s="101"/>
    </row>
    <row r="350" spans="2:5" x14ac:dyDescent="0.2">
      <c r="B350" s="100" t="s">
        <v>23</v>
      </c>
      <c r="C350" s="368"/>
      <c r="D350" s="368"/>
      <c r="E350" s="101"/>
    </row>
    <row r="351" spans="2:5" x14ac:dyDescent="0.2">
      <c r="B351" s="100" t="s">
        <v>24</v>
      </c>
      <c r="C351" s="368"/>
      <c r="D351" s="368"/>
      <c r="E351" s="101"/>
    </row>
    <row r="352" spans="2:5" x14ac:dyDescent="0.2">
      <c r="B352" s="100" t="s">
        <v>25</v>
      </c>
      <c r="C352" s="368"/>
      <c r="D352" s="368"/>
      <c r="E352" s="101"/>
    </row>
    <row r="353" spans="2:5" x14ac:dyDescent="0.2">
      <c r="B353" s="100" t="s">
        <v>26</v>
      </c>
      <c r="C353" s="368"/>
      <c r="D353" s="368"/>
      <c r="E353" s="101"/>
    </row>
    <row r="354" spans="2:5" x14ac:dyDescent="0.2">
      <c r="B354" s="100" t="s">
        <v>27</v>
      </c>
      <c r="C354" s="368"/>
      <c r="D354" s="368"/>
      <c r="E354" s="101"/>
    </row>
  </sheetData>
  <mergeCells count="262">
    <mergeCell ref="F237:G237"/>
    <mergeCell ref="F238:G238"/>
    <mergeCell ref="F239:G239"/>
    <mergeCell ref="F240:G240"/>
    <mergeCell ref="F241:G241"/>
    <mergeCell ref="F242:G242"/>
    <mergeCell ref="F231:G231"/>
    <mergeCell ref="F232:G232"/>
    <mergeCell ref="F233:G233"/>
    <mergeCell ref="F234:G234"/>
    <mergeCell ref="F235:G235"/>
    <mergeCell ref="F236:G236"/>
    <mergeCell ref="F225:G225"/>
    <mergeCell ref="F226:G226"/>
    <mergeCell ref="F227:G227"/>
    <mergeCell ref="F228:G228"/>
    <mergeCell ref="F229:G229"/>
    <mergeCell ref="F230:G230"/>
    <mergeCell ref="F219:G219"/>
    <mergeCell ref="F220:G220"/>
    <mergeCell ref="F221:G221"/>
    <mergeCell ref="F222:G222"/>
    <mergeCell ref="F223:G223"/>
    <mergeCell ref="F224:G224"/>
    <mergeCell ref="F215:G215"/>
    <mergeCell ref="F216:G216"/>
    <mergeCell ref="F194:G194"/>
    <mergeCell ref="F195:G195"/>
    <mergeCell ref="F217:G217"/>
    <mergeCell ref="F218:G218"/>
    <mergeCell ref="F209:G209"/>
    <mergeCell ref="F210:G210"/>
    <mergeCell ref="F211:G211"/>
    <mergeCell ref="F212:G212"/>
    <mergeCell ref="F213:G213"/>
    <mergeCell ref="F214:G214"/>
    <mergeCell ref="F203:G203"/>
    <mergeCell ref="F204:G204"/>
    <mergeCell ref="F205:G205"/>
    <mergeCell ref="F206:G206"/>
    <mergeCell ref="F207:G207"/>
    <mergeCell ref="F208:G208"/>
    <mergeCell ref="F197:G197"/>
    <mergeCell ref="F198:G198"/>
    <mergeCell ref="F199:G199"/>
    <mergeCell ref="F200:G200"/>
    <mergeCell ref="F201:G201"/>
    <mergeCell ref="F202:G202"/>
    <mergeCell ref="F189:G189"/>
    <mergeCell ref="F190:G190"/>
    <mergeCell ref="F191:G191"/>
    <mergeCell ref="F192:G192"/>
    <mergeCell ref="F193:G193"/>
    <mergeCell ref="F196:G196"/>
    <mergeCell ref="F183:G183"/>
    <mergeCell ref="F184:G184"/>
    <mergeCell ref="F185:G185"/>
    <mergeCell ref="F186:G186"/>
    <mergeCell ref="F187:G187"/>
    <mergeCell ref="F188:G188"/>
    <mergeCell ref="F177:G177"/>
    <mergeCell ref="F178:G178"/>
    <mergeCell ref="F179:G179"/>
    <mergeCell ref="F180:G180"/>
    <mergeCell ref="F181:G181"/>
    <mergeCell ref="F182:G182"/>
    <mergeCell ref="F171:G171"/>
    <mergeCell ref="F172:G172"/>
    <mergeCell ref="F173:G173"/>
    <mergeCell ref="F174:G174"/>
    <mergeCell ref="F175:G175"/>
    <mergeCell ref="F176:G176"/>
    <mergeCell ref="F166:G166"/>
    <mergeCell ref="F167:G167"/>
    <mergeCell ref="F168:G168"/>
    <mergeCell ref="F169:G169"/>
    <mergeCell ref="F170:G170"/>
    <mergeCell ref="F159:G159"/>
    <mergeCell ref="F160:G160"/>
    <mergeCell ref="F161:G161"/>
    <mergeCell ref="F162:G162"/>
    <mergeCell ref="F163:G163"/>
    <mergeCell ref="F164:G164"/>
    <mergeCell ref="F157:G157"/>
    <mergeCell ref="F158:G158"/>
    <mergeCell ref="F153:G153"/>
    <mergeCell ref="F154:G154"/>
    <mergeCell ref="F155:G155"/>
    <mergeCell ref="F156:G156"/>
    <mergeCell ref="F139:G139"/>
    <mergeCell ref="F140:G140"/>
    <mergeCell ref="F165:G165"/>
    <mergeCell ref="F147:G147"/>
    <mergeCell ref="F148:G148"/>
    <mergeCell ref="F149:G149"/>
    <mergeCell ref="F150:G150"/>
    <mergeCell ref="F151:G151"/>
    <mergeCell ref="F152:G152"/>
    <mergeCell ref="F135:G135"/>
    <mergeCell ref="F136:G136"/>
    <mergeCell ref="F137:G137"/>
    <mergeCell ref="F138:G138"/>
    <mergeCell ref="F145:G145"/>
    <mergeCell ref="F146:G146"/>
    <mergeCell ref="F141:G141"/>
    <mergeCell ref="F142:G142"/>
    <mergeCell ref="F143:G143"/>
    <mergeCell ref="F144:G144"/>
    <mergeCell ref="F134:G134"/>
    <mergeCell ref="B124:B125"/>
    <mergeCell ref="F124:G125"/>
    <mergeCell ref="F126:G126"/>
    <mergeCell ref="F127:G127"/>
    <mergeCell ref="F128:G128"/>
    <mergeCell ref="F51:G51"/>
    <mergeCell ref="H51:I51"/>
    <mergeCell ref="B25:B27"/>
    <mergeCell ref="F25:F27"/>
    <mergeCell ref="G25:I25"/>
    <mergeCell ref="E25:E27"/>
    <mergeCell ref="H124:J124"/>
    <mergeCell ref="D124:D125"/>
    <mergeCell ref="C124:C125"/>
    <mergeCell ref="F129:G129"/>
    <mergeCell ref="F130:G130"/>
    <mergeCell ref="F131:G131"/>
    <mergeCell ref="F132:G132"/>
    <mergeCell ref="F133:G133"/>
    <mergeCell ref="AB84:AD85"/>
    <mergeCell ref="F85:G85"/>
    <mergeCell ref="H85:I85"/>
    <mergeCell ref="J85:K85"/>
    <mergeCell ref="L85:M85"/>
    <mergeCell ref="N85:O85"/>
    <mergeCell ref="P85:Q85"/>
    <mergeCell ref="R85:S85"/>
    <mergeCell ref="T85:U85"/>
    <mergeCell ref="V85:W85"/>
    <mergeCell ref="Z85:AA85"/>
    <mergeCell ref="X85:Y85"/>
    <mergeCell ref="U4:W4"/>
    <mergeCell ref="Y25:AA25"/>
    <mergeCell ref="G26:H26"/>
    <mergeCell ref="I26:J26"/>
    <mergeCell ref="Y4:AA4"/>
    <mergeCell ref="G5:H5"/>
    <mergeCell ref="I5:J5"/>
    <mergeCell ref="K5:L5"/>
    <mergeCell ref="M5:N5"/>
    <mergeCell ref="U5:V5"/>
    <mergeCell ref="W5:X5"/>
    <mergeCell ref="Y5:Z5"/>
    <mergeCell ref="AA5:AB5"/>
    <mergeCell ref="K26:L26"/>
    <mergeCell ref="M26:N26"/>
    <mergeCell ref="U26:V26"/>
    <mergeCell ref="W26:X26"/>
    <mergeCell ref="Y26:Z26"/>
    <mergeCell ref="AA26:AB26"/>
    <mergeCell ref="T25:T27"/>
    <mergeCell ref="U25:W25"/>
    <mergeCell ref="K25:M25"/>
    <mergeCell ref="F243:G243"/>
    <mergeCell ref="F244:G244"/>
    <mergeCell ref="F245:G245"/>
    <mergeCell ref="F246:G246"/>
    <mergeCell ref="F247:G247"/>
    <mergeCell ref="F248:G248"/>
    <mergeCell ref="F249:G249"/>
    <mergeCell ref="F250:G250"/>
    <mergeCell ref="B4:B6"/>
    <mergeCell ref="F4:F6"/>
    <mergeCell ref="G4:I4"/>
    <mergeCell ref="B84:B86"/>
    <mergeCell ref="F84:AA84"/>
    <mergeCell ref="B105:B106"/>
    <mergeCell ref="F105:K105"/>
    <mergeCell ref="L105:L106"/>
    <mergeCell ref="N105:N106"/>
    <mergeCell ref="O105:T105"/>
    <mergeCell ref="U105:U106"/>
    <mergeCell ref="B50:B52"/>
    <mergeCell ref="F50:G50"/>
    <mergeCell ref="H50:I50"/>
    <mergeCell ref="K4:M4"/>
    <mergeCell ref="T4:T6"/>
    <mergeCell ref="F251:G251"/>
    <mergeCell ref="F252:G252"/>
    <mergeCell ref="F302:G302"/>
    <mergeCell ref="F303:G303"/>
    <mergeCell ref="F304:G304"/>
    <mergeCell ref="F305:G305"/>
    <mergeCell ref="F306:G306"/>
    <mergeCell ref="F307:G307"/>
    <mergeCell ref="F308:G308"/>
    <mergeCell ref="F286:G286"/>
    <mergeCell ref="F287:G287"/>
    <mergeCell ref="F288:G288"/>
    <mergeCell ref="F289:G289"/>
    <mergeCell ref="F290:G290"/>
    <mergeCell ref="F291:G291"/>
    <mergeCell ref="F292:G292"/>
    <mergeCell ref="F293:G293"/>
    <mergeCell ref="F294:G294"/>
    <mergeCell ref="F295:G295"/>
    <mergeCell ref="F296:G296"/>
    <mergeCell ref="F297:G297"/>
    <mergeCell ref="F298:G298"/>
    <mergeCell ref="F299:G299"/>
    <mergeCell ref="F300:G300"/>
    <mergeCell ref="F269:G269"/>
    <mergeCell ref="F270:G270"/>
    <mergeCell ref="F271:G271"/>
    <mergeCell ref="F272:G272"/>
    <mergeCell ref="F273:G273"/>
    <mergeCell ref="F274:G274"/>
    <mergeCell ref="F275:G275"/>
    <mergeCell ref="F276:G276"/>
    <mergeCell ref="F309:G309"/>
    <mergeCell ref="F320:G320"/>
    <mergeCell ref="F277:G277"/>
    <mergeCell ref="F278:G278"/>
    <mergeCell ref="F279:G279"/>
    <mergeCell ref="F280:G280"/>
    <mergeCell ref="F281:G281"/>
    <mergeCell ref="F282:G282"/>
    <mergeCell ref="F283:G283"/>
    <mergeCell ref="F284:G284"/>
    <mergeCell ref="F285:G285"/>
    <mergeCell ref="F301:G301"/>
    <mergeCell ref="F313:G313"/>
    <mergeCell ref="F314:G314"/>
    <mergeCell ref="F315:G315"/>
    <mergeCell ref="F316:G316"/>
    <mergeCell ref="F317:G317"/>
    <mergeCell ref="F310:G310"/>
    <mergeCell ref="F311:G311"/>
    <mergeCell ref="F312:G312"/>
    <mergeCell ref="F253:G253"/>
    <mergeCell ref="O4:Q4"/>
    <mergeCell ref="O5:P5"/>
    <mergeCell ref="Q5:R5"/>
    <mergeCell ref="O25:Q25"/>
    <mergeCell ref="O26:P26"/>
    <mergeCell ref="Q26:R26"/>
    <mergeCell ref="F318:G318"/>
    <mergeCell ref="F319:G319"/>
    <mergeCell ref="F254:G254"/>
    <mergeCell ref="F255:G255"/>
    <mergeCell ref="F256:G256"/>
    <mergeCell ref="F257:G257"/>
    <mergeCell ref="F258:G258"/>
    <mergeCell ref="F259:G259"/>
    <mergeCell ref="F260:G260"/>
    <mergeCell ref="F261:G261"/>
    <mergeCell ref="F262:G262"/>
    <mergeCell ref="F263:G263"/>
    <mergeCell ref="F264:G264"/>
    <mergeCell ref="F265:G265"/>
    <mergeCell ref="F266:G266"/>
    <mergeCell ref="F267:G267"/>
    <mergeCell ref="F268:G268"/>
  </mergeCells>
  <conditionalFormatting sqref="F107:K117">
    <cfRule type="cellIs" dxfId="77" priority="93" operator="equal">
      <formula>0</formula>
    </cfRule>
    <cfRule type="cellIs" dxfId="76" priority="94" operator="equal">
      <formula>0</formula>
    </cfRule>
    <cfRule type="cellIs" dxfId="75" priority="95" operator="greaterThan">
      <formula>0</formula>
    </cfRule>
  </conditionalFormatting>
  <conditionalFormatting sqref="F87:AA97">
    <cfRule type="cellIs" dxfId="74" priority="96" operator="equal">
      <formula>0</formula>
    </cfRule>
    <cfRule type="cellIs" dxfId="73" priority="220" operator="equal">
      <formula>0</formula>
    </cfRule>
    <cfRule type="cellIs" dxfId="72" priority="221" operator="greaterThan">
      <formula>0</formula>
    </cfRule>
  </conditionalFormatting>
  <conditionalFormatting sqref="F86:AC86">
    <cfRule type="cellIs" dxfId="71" priority="97" operator="equal">
      <formula>"Cerrado"</formula>
    </cfRule>
    <cfRule type="cellIs" dxfId="70" priority="98" operator="equal">
      <formula>"Abierto"</formula>
    </cfRule>
  </conditionalFormatting>
  <conditionalFormatting sqref="G27">
    <cfRule type="cellIs" dxfId="69" priority="202" operator="equal">
      <formula>"Cerrada"</formula>
    </cfRule>
    <cfRule type="cellIs" dxfId="68" priority="203" operator="equal">
      <formula>"Abierta"</formula>
    </cfRule>
  </conditionalFormatting>
  <conditionalFormatting sqref="G26:N26 S26">
    <cfRule type="cellIs" dxfId="67" priority="190" operator="equal">
      <formula>"Hallazgos Cerrados"</formula>
    </cfRule>
    <cfRule type="cellIs" dxfId="66" priority="191" operator="equal">
      <formula>"Hallazgos Abiertos"</formula>
    </cfRule>
  </conditionalFormatting>
  <conditionalFormatting sqref="H126:J320">
    <cfRule type="cellIs" dxfId="65" priority="19" operator="equal">
      <formula>"Cerrado"</formula>
    </cfRule>
    <cfRule type="cellIs" dxfId="64" priority="20" operator="equal">
      <formula>"Abierto"</formula>
    </cfRule>
  </conditionalFormatting>
  <conditionalFormatting sqref="I5 G5:G6">
    <cfRule type="cellIs" dxfId="63" priority="216" operator="equal">
      <formula>"Acciones Cerradas"</formula>
    </cfRule>
    <cfRule type="cellIs" dxfId="62" priority="217" operator="equal">
      <formula>"Acciones Abiertas"</formula>
    </cfRule>
  </conditionalFormatting>
  <conditionalFormatting sqref="I6">
    <cfRule type="cellIs" dxfId="61" priority="214" operator="equal">
      <formula>"Cerrada"</formula>
    </cfRule>
    <cfRule type="cellIs" dxfId="60" priority="215" operator="equal">
      <formula>"Abierta"</formula>
    </cfRule>
  </conditionalFormatting>
  <conditionalFormatting sqref="I27">
    <cfRule type="cellIs" dxfId="59" priority="200" operator="equal">
      <formula>"Cerrada"</formula>
    </cfRule>
    <cfRule type="cellIs" dxfId="58" priority="201" operator="equal">
      <formula>"Abierta"</formula>
    </cfRule>
  </conditionalFormatting>
  <conditionalFormatting sqref="K27">
    <cfRule type="cellIs" dxfId="57" priority="194" operator="equal">
      <formula>"Cerrada"</formula>
    </cfRule>
    <cfRule type="cellIs" dxfId="56" priority="195" operator="equal">
      <formula>"Abierta"</formula>
    </cfRule>
  </conditionalFormatting>
  <conditionalFormatting sqref="M5 K5:K6">
    <cfRule type="cellIs" dxfId="55" priority="236" operator="equal">
      <formula>"Acciones Cerradas"</formula>
    </cfRule>
    <cfRule type="cellIs" dxfId="54" priority="237" operator="equal">
      <formula>"Acciones Abiertas"</formula>
    </cfRule>
  </conditionalFormatting>
  <conditionalFormatting sqref="M6">
    <cfRule type="cellIs" dxfId="53" priority="234" operator="equal">
      <formula>"Cerrada"</formula>
    </cfRule>
    <cfRule type="cellIs" dxfId="52" priority="235" operator="equal">
      <formula>"Abierta"</formula>
    </cfRule>
  </conditionalFormatting>
  <conditionalFormatting sqref="M27">
    <cfRule type="cellIs" dxfId="51" priority="192" operator="equal">
      <formula>"Cerrada"</formula>
    </cfRule>
    <cfRule type="cellIs" dxfId="50" priority="193" operator="equal">
      <formula>"Abierta"</formula>
    </cfRule>
  </conditionalFormatting>
  <conditionalFormatting sqref="O107:T113">
    <cfRule type="cellIs" dxfId="49" priority="13" operator="equal">
      <formula>0</formula>
    </cfRule>
    <cfRule type="cellIs" dxfId="48" priority="14" operator="equal">
      <formula>0</formula>
    </cfRule>
    <cfRule type="cellIs" dxfId="47" priority="15" operator="greaterThan">
      <formula>0</formula>
    </cfRule>
  </conditionalFormatting>
  <conditionalFormatting sqref="U5 W5">
    <cfRule type="cellIs" dxfId="46" priority="208" operator="equal">
      <formula>"Acciones Cerradas"</formula>
    </cfRule>
    <cfRule type="cellIs" dxfId="45" priority="209" operator="equal">
      <formula>"Acciones Abiertas"</formula>
    </cfRule>
  </conditionalFormatting>
  <conditionalFormatting sqref="U6">
    <cfRule type="cellIs" dxfId="44" priority="212" operator="equal">
      <formula>"Cerrada"</formula>
    </cfRule>
    <cfRule type="cellIs" dxfId="43" priority="213" operator="equal">
      <formula>"Abierta"</formula>
    </cfRule>
  </conditionalFormatting>
  <conditionalFormatting sqref="U26 W26">
    <cfRule type="cellIs" dxfId="42" priority="184" operator="equal">
      <formula>"Acciones Cerradas"</formula>
    </cfRule>
    <cfRule type="cellIs" dxfId="41" priority="185" operator="equal">
      <formula>"Acciones Abiertas"</formula>
    </cfRule>
  </conditionalFormatting>
  <conditionalFormatting sqref="U27">
    <cfRule type="cellIs" dxfId="40" priority="188" operator="equal">
      <formula>"Cerrada"</formula>
    </cfRule>
    <cfRule type="cellIs" dxfId="39" priority="189" operator="equal">
      <formula>"Abierta"</formula>
    </cfRule>
  </conditionalFormatting>
  <conditionalFormatting sqref="W6">
    <cfRule type="cellIs" dxfId="38" priority="210" operator="equal">
      <formula>"Cerrada"</formula>
    </cfRule>
    <cfRule type="cellIs" dxfId="37" priority="211" operator="equal">
      <formula>"Abierta"</formula>
    </cfRule>
  </conditionalFormatting>
  <conditionalFormatting sqref="W27">
    <cfRule type="cellIs" dxfId="36" priority="186" operator="equal">
      <formula>"Cerrada"</formula>
    </cfRule>
    <cfRule type="cellIs" dxfId="35" priority="187" operator="equal">
      <formula>"Abierta"</formula>
    </cfRule>
  </conditionalFormatting>
  <conditionalFormatting sqref="Y5 AA5">
    <cfRule type="cellIs" dxfId="34" priority="218" operator="equal">
      <formula>"Acciones Cerradas"</formula>
    </cfRule>
    <cfRule type="cellIs" dxfId="33" priority="219" operator="equal">
      <formula>"Acciones Abiertas"</formula>
    </cfRule>
  </conditionalFormatting>
  <conditionalFormatting sqref="Y6">
    <cfRule type="cellIs" dxfId="32" priority="232" operator="equal">
      <formula>"Cerrada"</formula>
    </cfRule>
    <cfRule type="cellIs" dxfId="31" priority="233" operator="equal">
      <formula>"Abierta"</formula>
    </cfRule>
  </conditionalFormatting>
  <conditionalFormatting sqref="Y26 AA26">
    <cfRule type="cellIs" dxfId="30" priority="196" operator="equal">
      <formula>"Acciones Cerradas"</formula>
    </cfRule>
    <cfRule type="cellIs" dxfId="29" priority="197" operator="equal">
      <formula>"Acciones Abiertas"</formula>
    </cfRule>
  </conditionalFormatting>
  <conditionalFormatting sqref="Y27">
    <cfRule type="cellIs" dxfId="28" priority="206" operator="equal">
      <formula>"Cerrada"</formula>
    </cfRule>
    <cfRule type="cellIs" dxfId="27" priority="207" operator="equal">
      <formula>"Abierta"</formula>
    </cfRule>
  </conditionalFormatting>
  <conditionalFormatting sqref="AA6">
    <cfRule type="cellIs" dxfId="26" priority="230" operator="equal">
      <formula>"Cerrada"</formula>
    </cfRule>
    <cfRule type="cellIs" dxfId="25" priority="231" operator="equal">
      <formula>"Abierta"</formula>
    </cfRule>
  </conditionalFormatting>
  <conditionalFormatting sqref="AA27">
    <cfRule type="cellIs" dxfId="24" priority="204" operator="equal">
      <formula>"Cerrada"</formula>
    </cfRule>
    <cfRule type="cellIs" dxfId="23" priority="205" operator="equal">
      <formula>"Abierta"</formula>
    </cfRule>
  </conditionalFormatting>
  <conditionalFormatting sqref="O26:R26">
    <cfRule type="cellIs" dxfId="22" priority="1" operator="equal">
      <formula>"Hallazgos Cerrados"</formula>
    </cfRule>
    <cfRule type="cellIs" dxfId="21" priority="2" operator="equal">
      <formula>"Hallazgos Abiertos"</formula>
    </cfRule>
  </conditionalFormatting>
  <conditionalFormatting sqref="O27">
    <cfRule type="cellIs" dxfId="20" priority="5" operator="equal">
      <formula>"Cerrada"</formula>
    </cfRule>
    <cfRule type="cellIs" dxfId="19" priority="6" operator="equal">
      <formula>"Abierta"</formula>
    </cfRule>
  </conditionalFormatting>
  <conditionalFormatting sqref="Q5 O5:O6">
    <cfRule type="cellIs" dxfId="18" priority="9" operator="equal">
      <formula>"Acciones Cerradas"</formula>
    </cfRule>
    <cfRule type="cellIs" dxfId="17" priority="10" operator="equal">
      <formula>"Acciones Abiertas"</formula>
    </cfRule>
  </conditionalFormatting>
  <conditionalFormatting sqref="Q6">
    <cfRule type="cellIs" dxfId="16" priority="7" operator="equal">
      <formula>"Cerrada"</formula>
    </cfRule>
    <cfRule type="cellIs" dxfId="15" priority="8" operator="equal">
      <formula>"Abierta"</formula>
    </cfRule>
  </conditionalFormatting>
  <conditionalFormatting sqref="Q27">
    <cfRule type="cellIs" dxfId="14" priority="3" operator="equal">
      <formula>"Cerrada"</formula>
    </cfRule>
    <cfRule type="cellIs" dxfId="13" priority="4" operator="equal">
      <formula>"Abierta"</formula>
    </cfRule>
  </conditionalFormatting>
  <dataValidations count="2">
    <dataValidation type="list" allowBlank="1" showInputMessage="1" showErrorMessage="1" sqref="F86:AC86">
      <formula1>"Abierto,Cerrado"</formula1>
    </dataValidation>
    <dataValidation type="list" allowBlank="1" showInputMessage="1" showErrorMessage="1" sqref="H126:J320">
      <formula1>"Abierto,Cerrado,-"</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INCIDENCIAS!$A$1:$A$7</xm:f>
          </x14:formula1>
          <xm:sqref>G254:G320 F217:F320 F126:G216 G217:G252</xm:sqref>
        </x14:dataValidation>
        <x14:dataValidation type="list" allowBlank="1" showInputMessage="1" showErrorMessage="1">
          <x14:formula1>
            <xm:f>[9]Hoja1!#REF!</xm:f>
          </x14:formula1>
          <xm:sqref>E71:E78</xm:sqref>
        </x14:dataValidation>
        <x14:dataValidation type="list" allowBlank="1" showInputMessage="1" showErrorMessage="1">
          <x14:formula1>
            <xm:f>'DEPENDENCIAS-RESPONSABLES'!$B$1:$B$48</xm:f>
          </x14:formula1>
          <xm:sqref>B53:D78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3:AK360"/>
  <sheetViews>
    <sheetView showGridLines="0" topLeftCell="A21" zoomScale="90" zoomScaleNormal="90" workbookViewId="0">
      <selection activeCell="A25" sqref="A25"/>
    </sheetView>
  </sheetViews>
  <sheetFormatPr baseColWidth="10" defaultColWidth="11.42578125" defaultRowHeight="13.5" outlineLevelRow="1" x14ac:dyDescent="0.2"/>
  <cols>
    <col min="1" max="1" width="2" style="35" customWidth="1"/>
    <col min="2" max="2" width="108.42578125" style="35" customWidth="1"/>
    <col min="3" max="4" width="26.28515625" style="35" customWidth="1"/>
    <col min="5" max="9" width="15.7109375" style="34" customWidth="1"/>
    <col min="10" max="12" width="15.7109375" style="35" customWidth="1"/>
    <col min="13" max="14" width="15.7109375" style="36" customWidth="1"/>
    <col min="15" max="15" width="15.85546875" style="36" customWidth="1"/>
    <col min="16" max="23" width="15.7109375" style="36" customWidth="1"/>
    <col min="24" max="29" width="15.7109375" style="35" customWidth="1"/>
    <col min="30" max="16384" width="11.42578125" style="35"/>
  </cols>
  <sheetData>
    <row r="3" spans="2:34" ht="15.75" x14ac:dyDescent="0.2">
      <c r="B3" s="33" t="s">
        <v>255</v>
      </c>
      <c r="C3" s="33"/>
      <c r="E3" s="34">
        <f>COUNTIFS($B$56:$B$250,B8,$E$56:$E$250,E6,$F$56:$F$250,E7)</f>
        <v>0</v>
      </c>
      <c r="K3" s="34"/>
      <c r="L3" s="34"/>
    </row>
    <row r="4" spans="2:34" ht="5.0999999999999996" customHeight="1" x14ac:dyDescent="0.2">
      <c r="B4" s="33"/>
      <c r="C4" s="33"/>
      <c r="D4" s="33"/>
      <c r="O4" s="35"/>
      <c r="X4" s="36"/>
      <c r="Y4" s="36"/>
      <c r="Z4" s="36"/>
    </row>
    <row r="5" spans="2:34" ht="14.25" x14ac:dyDescent="0.2">
      <c r="B5" s="569" t="s">
        <v>7</v>
      </c>
      <c r="C5" s="286"/>
      <c r="D5" s="75"/>
      <c r="E5" s="560" t="s">
        <v>30</v>
      </c>
      <c r="F5" s="561"/>
      <c r="G5" s="561"/>
      <c r="H5" s="561"/>
      <c r="I5" s="561"/>
      <c r="J5" s="561"/>
      <c r="K5" s="561"/>
      <c r="L5" s="561"/>
      <c r="M5" s="561"/>
      <c r="N5" s="561"/>
      <c r="O5" s="561"/>
      <c r="P5" s="561"/>
      <c r="Q5" s="561"/>
      <c r="R5" s="561"/>
      <c r="S5" s="561"/>
      <c r="T5" s="561"/>
      <c r="U5" s="561"/>
      <c r="V5" s="561"/>
      <c r="W5" s="561"/>
      <c r="X5" s="561"/>
      <c r="Y5" s="561"/>
      <c r="Z5" s="574"/>
      <c r="AA5" s="576" t="s">
        <v>256</v>
      </c>
      <c r="AB5" s="576"/>
      <c r="AC5" s="576"/>
      <c r="AD5" s="36"/>
      <c r="AE5" s="36"/>
      <c r="AF5" s="36"/>
      <c r="AG5" s="36"/>
      <c r="AH5" s="36"/>
    </row>
    <row r="6" spans="2:34" ht="26.1" customHeight="1" x14ac:dyDescent="0.2">
      <c r="B6" s="570"/>
      <c r="C6" s="362"/>
      <c r="D6" s="76"/>
      <c r="E6" s="560" t="s">
        <v>1</v>
      </c>
      <c r="F6" s="574"/>
      <c r="G6" s="560" t="s">
        <v>2</v>
      </c>
      <c r="H6" s="574"/>
      <c r="I6" s="560" t="s">
        <v>3</v>
      </c>
      <c r="J6" s="574"/>
      <c r="K6" s="576" t="s">
        <v>4</v>
      </c>
      <c r="L6" s="576"/>
      <c r="M6" s="576" t="s">
        <v>159</v>
      </c>
      <c r="N6" s="576"/>
      <c r="O6" s="576" t="s">
        <v>160</v>
      </c>
      <c r="P6" s="576"/>
      <c r="Q6" s="560" t="s">
        <v>161</v>
      </c>
      <c r="R6" s="574"/>
      <c r="S6" s="560" t="s">
        <v>162</v>
      </c>
      <c r="T6" s="574"/>
      <c r="U6" s="560" t="s">
        <v>163</v>
      </c>
      <c r="V6" s="574"/>
      <c r="W6" s="560" t="s">
        <v>164</v>
      </c>
      <c r="X6" s="574"/>
      <c r="Y6" s="560" t="s">
        <v>165</v>
      </c>
      <c r="Z6" s="574"/>
      <c r="AA6" s="576"/>
      <c r="AB6" s="576"/>
      <c r="AC6" s="576"/>
      <c r="AD6" s="36"/>
      <c r="AE6" s="36"/>
      <c r="AF6" s="36"/>
      <c r="AG6" s="36"/>
      <c r="AH6" s="36"/>
    </row>
    <row r="7" spans="2:34" ht="14.25" x14ac:dyDescent="0.2">
      <c r="B7" s="571"/>
      <c r="C7" s="363"/>
      <c r="D7" s="77"/>
      <c r="E7" s="78" t="s">
        <v>257</v>
      </c>
      <c r="F7" s="79" t="s">
        <v>258</v>
      </c>
      <c r="G7" s="78" t="s">
        <v>257</v>
      </c>
      <c r="H7" s="79" t="s">
        <v>258</v>
      </c>
      <c r="I7" s="78" t="s">
        <v>257</v>
      </c>
      <c r="J7" s="79" t="s">
        <v>258</v>
      </c>
      <c r="K7" s="78" t="s">
        <v>257</v>
      </c>
      <c r="L7" s="79" t="s">
        <v>258</v>
      </c>
      <c r="M7" s="78" t="s">
        <v>257</v>
      </c>
      <c r="N7" s="79" t="s">
        <v>258</v>
      </c>
      <c r="O7" s="78" t="s">
        <v>257</v>
      </c>
      <c r="P7" s="79" t="s">
        <v>258</v>
      </c>
      <c r="Q7" s="78" t="s">
        <v>257</v>
      </c>
      <c r="R7" s="79" t="s">
        <v>258</v>
      </c>
      <c r="S7" s="78" t="s">
        <v>257</v>
      </c>
      <c r="T7" s="79" t="s">
        <v>258</v>
      </c>
      <c r="U7" s="78" t="s">
        <v>257</v>
      </c>
      <c r="V7" s="79" t="s">
        <v>258</v>
      </c>
      <c r="W7" s="78" t="s">
        <v>257</v>
      </c>
      <c r="X7" s="79" t="s">
        <v>258</v>
      </c>
      <c r="Y7" s="78" t="s">
        <v>257</v>
      </c>
      <c r="Z7" s="79" t="s">
        <v>258</v>
      </c>
      <c r="AA7" s="78" t="s">
        <v>257</v>
      </c>
      <c r="AB7" s="79" t="s">
        <v>258</v>
      </c>
      <c r="AC7" s="285" t="s">
        <v>156</v>
      </c>
      <c r="AD7" s="36"/>
      <c r="AE7" s="36"/>
      <c r="AF7" s="36"/>
      <c r="AG7" s="36"/>
      <c r="AH7" s="36"/>
    </row>
    <row r="8" spans="2:34" ht="16.5" x14ac:dyDescent="0.2">
      <c r="B8" s="45" t="str">
        <f>'CONSOLIDADO (2)'!B28</f>
        <v>AUDITORÍA REGULAR VIGENCIA 2017</v>
      </c>
      <c r="C8" s="364"/>
      <c r="D8" s="80"/>
      <c r="E8" s="349">
        <f>COUNTIFS($B$56:$B$250,B8,$E$56:$E$250,$E$6,$F$56:$F$250,$E$7)</f>
        <v>0</v>
      </c>
      <c r="F8" s="81">
        <f>COUNTIFS($B$56:$B$250,B8,$E$56:$E$250,$E$6,$F$56:$F$250,$F$7)</f>
        <v>0</v>
      </c>
      <c r="G8" s="349">
        <f>COUNTIFS($B$56:$B$250,B8,$E$56:$E$250,$G$6,$F$56:$F$250,$G$7)</f>
        <v>0</v>
      </c>
      <c r="H8" s="81">
        <f>COUNTIFS($B$56:$B$250,B8,$E$56:$E$250,$G$6,$F$56:$F$250,$H$7)</f>
        <v>0</v>
      </c>
      <c r="I8" s="349">
        <f>COUNTIFS($B$56:$B$250,B8,$E$56:$E$250,$I$6,$F$56:$F$250,$I$7)</f>
        <v>0</v>
      </c>
      <c r="J8" s="81">
        <f>COUNTIFS($B$56:$B$250,B8,$E$56:$E$250,$I$6,$F$56:$F$250,$J$7)</f>
        <v>0</v>
      </c>
      <c r="K8" s="349">
        <f>COUNTIFS($B$56:$B$250,B8,$E$56:$E$250,$K$6,$F$56:$F$250,$K$7)</f>
        <v>0</v>
      </c>
      <c r="L8" s="81">
        <f>COUNTIFS($B$56:$B$250,B8,$E$56:$E$250,$K$6,$F$56:$F$250,$L$7)</f>
        <v>13</v>
      </c>
      <c r="M8" s="349">
        <f>COUNTIFS($B$56:$B$250,B8,$E$56:$E$250,$M$6,$F$56:$F$250,$M$7)</f>
        <v>0</v>
      </c>
      <c r="N8" s="81">
        <f>COUNTIFS($B$56:$B$250,B8,$E$56:$E$250,$M$6,$F$56:$F$250,$N$7)</f>
        <v>0</v>
      </c>
      <c r="O8" s="349">
        <f>COUNTIFS($B$56:$B$250,B8,$E$56:$E$250,$O$6,$F$56:$F$250,$O$7)</f>
        <v>0</v>
      </c>
      <c r="P8" s="81">
        <f>COUNTIFS($B$56:$B$250,B8,$E$56:$E$250,$O$6,$F$56:$F$250,$P$7)</f>
        <v>0</v>
      </c>
      <c r="Q8" s="349">
        <f>COUNTIFS($B$56:$B$250,B8,$E$56:$E$250,$Q$6,$F$56:$F$250,$Q$7)</f>
        <v>0</v>
      </c>
      <c r="R8" s="81">
        <f>COUNTIFS($B$56:$B$250,B8,$E$56:$E$250,$Q$6,$F$56:$F$250,$R$7)</f>
        <v>0</v>
      </c>
      <c r="S8" s="349">
        <f>COUNTIFS($B$56:$B$250,B8,$E$56:$E$250,$S$6,$F$56:$F$250,$S$7)</f>
        <v>0</v>
      </c>
      <c r="T8" s="81">
        <f>COUNTIFS($B$56:$B$250,B8,$E$56:$E$250,$S$6,$F$56:$F$250,$T$7)</f>
        <v>0</v>
      </c>
      <c r="U8" s="349">
        <f>COUNTIFS($B$56:$B$250,B8,$E$56:$E$250,$U$6,$F$56:$F$250,$U$7)</f>
        <v>0</v>
      </c>
      <c r="V8" s="81">
        <f>COUNTIFS($B$56:$B$250,B8,$E$56:$E$250,$U$6,$F$56:$F$250,$V$7)</f>
        <v>0</v>
      </c>
      <c r="W8" s="349">
        <f>COUNTIFS($B$56:$B$250,B8,$E$56:$E$250,$W$6,$F$56:$F$250,$W$7)</f>
        <v>0</v>
      </c>
      <c r="X8" s="81">
        <f>COUNTIFS($B$56:$B$250,B8,$E$56:$E$250,$W$6,$F$56:$F$250,$X$7)</f>
        <v>0</v>
      </c>
      <c r="Y8" s="349">
        <f>COUNTIFS($B$56:$B$250,B8,$E$56:$E$250,$Y$6,$F$56:$F$250,$Y$7)</f>
        <v>0</v>
      </c>
      <c r="Z8" s="81">
        <f>COUNTIFS($B$56:$B$250,B8,$E$56:$E$250,$Y$6,$F$56:$F$250,$Z$7)</f>
        <v>0</v>
      </c>
      <c r="AA8" s="82">
        <f t="shared" ref="AA8:AA18" si="0">SUM(E8,G8,I8,K8,M8,O8,Q8,S8,U8,W8,Y8)</f>
        <v>0</v>
      </c>
      <c r="AB8" s="83">
        <f t="shared" ref="AB8:AB18" si="1">SUM(F8,H8,J8,L8,N8,P8,R8,T8,V8,X8,Z8)</f>
        <v>13</v>
      </c>
      <c r="AC8" s="84">
        <f>SUM(AA8,AB8)</f>
        <v>13</v>
      </c>
      <c r="AD8" s="36"/>
      <c r="AE8" s="36"/>
      <c r="AF8" s="36"/>
      <c r="AG8" s="36"/>
      <c r="AH8" s="36"/>
    </row>
    <row r="9" spans="2:34" ht="16.5" x14ac:dyDescent="0.2">
      <c r="B9" s="45" t="str">
        <f>'CONSOLIDADO (2)'!B29</f>
        <v>AUDITORÍA REGULAR RESULTADOS EVALUACIÓN COMPONENTE CONTROL FINANCIERO VIGENCIA 2018</v>
      </c>
      <c r="C9" s="364"/>
      <c r="D9" s="80"/>
      <c r="E9" s="349">
        <f t="shared" ref="E9:E21" si="2">COUNTIFS($B$56:$B$250,B9,$E$56:$E$250,$E$6,$F$56:$F$250,$E$7)</f>
        <v>0</v>
      </c>
      <c r="F9" s="81">
        <f t="shared" ref="F9:F21" si="3">COUNTIFS($B$56:$B$250,B9,$E$56:$E$250,$E$6,$F$56:$F$250,$F$7)</f>
        <v>0</v>
      </c>
      <c r="G9" s="349">
        <f t="shared" ref="G9:G21" si="4">COUNTIFS($B$56:$B$250,B9,$E$56:$E$250,$G$6,$F$56:$F$250,$G$7)</f>
        <v>0</v>
      </c>
      <c r="H9" s="81">
        <f t="shared" ref="H9:H21" si="5">COUNTIFS($B$56:$B$250,B9,$E$56:$E$250,$G$6,$F$56:$F$250,$H$7)</f>
        <v>0</v>
      </c>
      <c r="I9" s="349">
        <f t="shared" ref="I9:I21" si="6">COUNTIFS($B$56:$B$250,B9,$E$56:$E$250,$I$6,$F$56:$F$250,$I$7)</f>
        <v>0</v>
      </c>
      <c r="J9" s="81">
        <f t="shared" ref="J9:J21" si="7">COUNTIFS($B$56:$B$250,B9,$E$56:$E$250,$I$6,$F$56:$F$250,$J$7)</f>
        <v>0</v>
      </c>
      <c r="K9" s="349">
        <f t="shared" ref="K9:K21" si="8">COUNTIFS($B$56:$B$250,B9,$E$56:$E$250,$K$6,$F$56:$F$250,$K$7)</f>
        <v>0</v>
      </c>
      <c r="L9" s="81">
        <f t="shared" ref="L9:L21" si="9">COUNTIFS($B$56:$B$250,B9,$E$56:$E$250,$K$6,$F$56:$F$250,$L$7)</f>
        <v>6</v>
      </c>
      <c r="M9" s="349">
        <f t="shared" ref="M9:M21" si="10">COUNTIFS($B$56:$B$250,B9,$E$56:$E$250,$M$6,$F$56:$F$250,$M$7)</f>
        <v>0</v>
      </c>
      <c r="N9" s="81">
        <f t="shared" ref="N9:N21" si="11">COUNTIFS($B$56:$B$250,B9,$E$56:$E$250,$M$6,$F$56:$F$250,$N$7)</f>
        <v>0</v>
      </c>
      <c r="O9" s="349">
        <f t="shared" ref="O9:O21" si="12">COUNTIFS($B$56:$B$250,B9,$E$56:$E$250,$O$6,$F$56:$F$250,$O$7)</f>
        <v>0</v>
      </c>
      <c r="P9" s="81">
        <f t="shared" ref="P9:P21" si="13">COUNTIFS($B$56:$B$250,B9,$E$56:$E$250,$O$6,$F$56:$F$250,$P$7)</f>
        <v>0</v>
      </c>
      <c r="Q9" s="349">
        <f t="shared" ref="Q9:Q21" si="14">COUNTIFS($B$56:$B$250,B9,$E$56:$E$250,$Q$6,$F$56:$F$250,$Q$7)</f>
        <v>0</v>
      </c>
      <c r="R9" s="81">
        <f t="shared" ref="R9:R21" si="15">COUNTIFS($B$56:$B$250,B9,$E$56:$E$250,$Q$6,$F$56:$F$250,$R$7)</f>
        <v>0</v>
      </c>
      <c r="S9" s="349">
        <f t="shared" ref="S9:S21" si="16">COUNTIFS($B$56:$B$250,B9,$E$56:$E$250,$S$6,$F$56:$F$250,$S$7)</f>
        <v>0</v>
      </c>
      <c r="T9" s="81">
        <f t="shared" ref="T9:T21" si="17">COUNTIFS($B$56:$B$250,B9,$E$56:$E$250,$S$6,$F$56:$F$250,$T$7)</f>
        <v>0</v>
      </c>
      <c r="U9" s="349">
        <f t="shared" ref="U9:U21" si="18">COUNTIFS($B$56:$B$250,B9,$E$56:$E$250,$U$6,$F$56:$F$250,$U$7)</f>
        <v>0</v>
      </c>
      <c r="V9" s="81">
        <f t="shared" ref="V9:V21" si="19">COUNTIFS($B$56:$B$250,B9,$E$56:$E$250,$U$6,$F$56:$F$250,$V$7)</f>
        <v>0</v>
      </c>
      <c r="W9" s="349">
        <f t="shared" ref="W9:W21" si="20">COUNTIFS($B$56:$B$250,B9,$E$56:$E$250,$W$6,$F$56:$F$250,$W$7)</f>
        <v>0</v>
      </c>
      <c r="X9" s="81">
        <f t="shared" ref="X9:X21" si="21">COUNTIFS($B$56:$B$250,B9,$E$56:$E$250,$W$6,$F$56:$F$250,$X$7)</f>
        <v>0</v>
      </c>
      <c r="Y9" s="349">
        <f t="shared" ref="Y9:Y21" si="22">COUNTIFS($B$56:$B$250,B9,$E$56:$E$250,$Y$6,$F$56:$F$250,$Y$7)</f>
        <v>0</v>
      </c>
      <c r="Z9" s="81">
        <f t="shared" ref="Z9:Z21" si="23">COUNTIFS($B$56:$B$250,B9,$E$56:$E$250,$Y$6,$F$56:$F$250,$Z$7)</f>
        <v>0</v>
      </c>
      <c r="AA9" s="82">
        <f t="shared" si="0"/>
        <v>0</v>
      </c>
      <c r="AB9" s="83">
        <f t="shared" si="1"/>
        <v>6</v>
      </c>
      <c r="AC9" s="84">
        <f t="shared" ref="AC9:AC17" si="24">SUM(AA9,AB9)</f>
        <v>6</v>
      </c>
      <c r="AD9" s="36"/>
      <c r="AE9" s="36"/>
      <c r="AF9" s="36"/>
      <c r="AG9" s="36"/>
      <c r="AH9" s="36"/>
    </row>
    <row r="10" spans="2:34" ht="16.5" x14ac:dyDescent="0.2">
      <c r="B10" s="45" t="str">
        <f>'CONSOLIDADO (2)'!B30</f>
        <v>AUDITORÍA REGULAR VIGENCIA 2018</v>
      </c>
      <c r="C10" s="364"/>
      <c r="D10" s="80"/>
      <c r="E10" s="349">
        <f t="shared" si="2"/>
        <v>0</v>
      </c>
      <c r="F10" s="81">
        <f t="shared" si="3"/>
        <v>0</v>
      </c>
      <c r="G10" s="349">
        <f t="shared" si="4"/>
        <v>0</v>
      </c>
      <c r="H10" s="81">
        <f t="shared" si="5"/>
        <v>0</v>
      </c>
      <c r="I10" s="349">
        <f t="shared" si="6"/>
        <v>0</v>
      </c>
      <c r="J10" s="81">
        <f t="shared" si="7"/>
        <v>0</v>
      </c>
      <c r="K10" s="349">
        <f t="shared" si="8"/>
        <v>0</v>
      </c>
      <c r="L10" s="81">
        <f t="shared" si="9"/>
        <v>11</v>
      </c>
      <c r="M10" s="349">
        <f t="shared" si="10"/>
        <v>0</v>
      </c>
      <c r="N10" s="81">
        <f t="shared" si="11"/>
        <v>1</v>
      </c>
      <c r="O10" s="349">
        <f t="shared" si="12"/>
        <v>0</v>
      </c>
      <c r="P10" s="81">
        <f t="shared" si="13"/>
        <v>0</v>
      </c>
      <c r="Q10" s="349">
        <f t="shared" si="14"/>
        <v>0</v>
      </c>
      <c r="R10" s="81">
        <f t="shared" si="15"/>
        <v>0</v>
      </c>
      <c r="S10" s="349">
        <f t="shared" si="16"/>
        <v>0</v>
      </c>
      <c r="T10" s="81">
        <f t="shared" si="17"/>
        <v>0</v>
      </c>
      <c r="U10" s="349">
        <f t="shared" si="18"/>
        <v>0</v>
      </c>
      <c r="V10" s="81">
        <f t="shared" si="19"/>
        <v>0</v>
      </c>
      <c r="W10" s="349">
        <f t="shared" si="20"/>
        <v>0</v>
      </c>
      <c r="X10" s="81">
        <f t="shared" si="21"/>
        <v>0</v>
      </c>
      <c r="Y10" s="349">
        <f t="shared" si="22"/>
        <v>0</v>
      </c>
      <c r="Z10" s="81">
        <f t="shared" si="23"/>
        <v>0</v>
      </c>
      <c r="AA10" s="82">
        <f t="shared" si="0"/>
        <v>0</v>
      </c>
      <c r="AB10" s="83">
        <f t="shared" si="1"/>
        <v>12</v>
      </c>
      <c r="AC10" s="84">
        <f t="shared" si="24"/>
        <v>12</v>
      </c>
      <c r="AD10" s="36"/>
      <c r="AE10" s="36"/>
      <c r="AF10" s="36"/>
      <c r="AG10" s="36"/>
      <c r="AH10" s="36"/>
    </row>
    <row r="11" spans="2:34" ht="16.5" x14ac:dyDescent="0.2">
      <c r="B11" s="45" t="str">
        <f>'CONSOLIDADO (2)'!B31</f>
        <v>AUDITORÍA REGULAR RESULTADOS EVALUACIÓN COMPONENTE FINANCIERO VIGENCIA 2019</v>
      </c>
      <c r="C11" s="364"/>
      <c r="D11" s="80"/>
      <c r="E11" s="349">
        <f t="shared" si="2"/>
        <v>0</v>
      </c>
      <c r="F11" s="81">
        <f t="shared" si="3"/>
        <v>0</v>
      </c>
      <c r="G11" s="349">
        <f t="shared" si="4"/>
        <v>0</v>
      </c>
      <c r="H11" s="81">
        <f t="shared" si="5"/>
        <v>0</v>
      </c>
      <c r="I11" s="349">
        <f t="shared" si="6"/>
        <v>0</v>
      </c>
      <c r="J11" s="81">
        <f t="shared" si="7"/>
        <v>0</v>
      </c>
      <c r="K11" s="349">
        <f t="shared" si="8"/>
        <v>0</v>
      </c>
      <c r="L11" s="81">
        <f t="shared" si="9"/>
        <v>4</v>
      </c>
      <c r="M11" s="349">
        <f t="shared" si="10"/>
        <v>0</v>
      </c>
      <c r="N11" s="81">
        <f t="shared" si="11"/>
        <v>0</v>
      </c>
      <c r="O11" s="349">
        <f t="shared" si="12"/>
        <v>0</v>
      </c>
      <c r="P11" s="81">
        <f t="shared" si="13"/>
        <v>0</v>
      </c>
      <c r="Q11" s="349">
        <f t="shared" si="14"/>
        <v>0</v>
      </c>
      <c r="R11" s="81">
        <f t="shared" si="15"/>
        <v>0</v>
      </c>
      <c r="S11" s="349">
        <f t="shared" si="16"/>
        <v>0</v>
      </c>
      <c r="T11" s="81">
        <f t="shared" si="17"/>
        <v>0</v>
      </c>
      <c r="U11" s="349">
        <f t="shared" si="18"/>
        <v>0</v>
      </c>
      <c r="V11" s="81">
        <f t="shared" si="19"/>
        <v>0</v>
      </c>
      <c r="W11" s="349">
        <f t="shared" si="20"/>
        <v>0</v>
      </c>
      <c r="X11" s="81">
        <f t="shared" si="21"/>
        <v>0</v>
      </c>
      <c r="Y11" s="349">
        <f t="shared" si="22"/>
        <v>0</v>
      </c>
      <c r="Z11" s="81">
        <f t="shared" si="23"/>
        <v>0</v>
      </c>
      <c r="AA11" s="82">
        <f t="shared" si="0"/>
        <v>0</v>
      </c>
      <c r="AB11" s="83">
        <f t="shared" si="1"/>
        <v>4</v>
      </c>
      <c r="AC11" s="84">
        <f t="shared" si="24"/>
        <v>4</v>
      </c>
      <c r="AD11" s="36"/>
      <c r="AE11" s="36"/>
      <c r="AF11" s="36"/>
      <c r="AG11" s="36"/>
      <c r="AH11" s="36"/>
    </row>
    <row r="12" spans="2:34" ht="16.5" x14ac:dyDescent="0.2">
      <c r="B12" s="45" t="str">
        <f>'CONSOLIDADO (2)'!B32</f>
        <v>AUDITORÍA REGULAR VIGENCIA 2019</v>
      </c>
      <c r="C12" s="364"/>
      <c r="D12" s="80"/>
      <c r="E12" s="349">
        <f t="shared" si="2"/>
        <v>0</v>
      </c>
      <c r="F12" s="81">
        <f t="shared" si="3"/>
        <v>0</v>
      </c>
      <c r="G12" s="349">
        <f t="shared" si="4"/>
        <v>0</v>
      </c>
      <c r="H12" s="81">
        <f t="shared" si="5"/>
        <v>0</v>
      </c>
      <c r="I12" s="349">
        <f t="shared" si="6"/>
        <v>0</v>
      </c>
      <c r="J12" s="81">
        <f t="shared" si="7"/>
        <v>0</v>
      </c>
      <c r="K12" s="349">
        <f t="shared" si="8"/>
        <v>0</v>
      </c>
      <c r="L12" s="81">
        <f t="shared" si="9"/>
        <v>19</v>
      </c>
      <c r="M12" s="349">
        <f t="shared" si="10"/>
        <v>0</v>
      </c>
      <c r="N12" s="81">
        <f t="shared" si="11"/>
        <v>2</v>
      </c>
      <c r="O12" s="349">
        <f t="shared" si="12"/>
        <v>0</v>
      </c>
      <c r="P12" s="81">
        <f t="shared" si="13"/>
        <v>0</v>
      </c>
      <c r="Q12" s="349">
        <f t="shared" si="14"/>
        <v>0</v>
      </c>
      <c r="R12" s="81">
        <f t="shared" si="15"/>
        <v>0</v>
      </c>
      <c r="S12" s="349">
        <f t="shared" si="16"/>
        <v>0</v>
      </c>
      <c r="T12" s="81">
        <f t="shared" si="17"/>
        <v>4</v>
      </c>
      <c r="U12" s="349">
        <f t="shared" si="18"/>
        <v>0</v>
      </c>
      <c r="V12" s="81">
        <f t="shared" si="19"/>
        <v>0</v>
      </c>
      <c r="W12" s="349">
        <f t="shared" si="20"/>
        <v>0</v>
      </c>
      <c r="X12" s="81">
        <f t="shared" si="21"/>
        <v>0</v>
      </c>
      <c r="Y12" s="349">
        <f t="shared" si="22"/>
        <v>0</v>
      </c>
      <c r="Z12" s="81">
        <f t="shared" si="23"/>
        <v>8</v>
      </c>
      <c r="AA12" s="82">
        <f t="shared" si="0"/>
        <v>0</v>
      </c>
      <c r="AB12" s="83">
        <f t="shared" si="1"/>
        <v>33</v>
      </c>
      <c r="AC12" s="84">
        <f t="shared" si="24"/>
        <v>33</v>
      </c>
      <c r="AD12" s="36"/>
      <c r="AE12" s="36"/>
      <c r="AF12" s="36"/>
      <c r="AG12" s="36"/>
      <c r="AH12" s="36"/>
    </row>
    <row r="13" spans="2:34" ht="16.5" x14ac:dyDescent="0.2">
      <c r="B13" s="45" t="str">
        <f>'CONSOLIDADO (2)'!B33</f>
        <v>AUDITORÍA FINANCIERA Y DE GESTIÓN EVALUACIÓN ESTADOS FINANCIEROS Y PRESUPUESTO VIGENCIA 2020</v>
      </c>
      <c r="C13" s="364"/>
      <c r="D13" s="80"/>
      <c r="E13" s="349">
        <f t="shared" si="2"/>
        <v>1</v>
      </c>
      <c r="F13" s="81">
        <f t="shared" si="3"/>
        <v>0</v>
      </c>
      <c r="G13" s="349">
        <f t="shared" si="4"/>
        <v>0</v>
      </c>
      <c r="H13" s="81">
        <f t="shared" si="5"/>
        <v>0</v>
      </c>
      <c r="I13" s="349">
        <f t="shared" si="6"/>
        <v>0</v>
      </c>
      <c r="J13" s="81">
        <f t="shared" si="7"/>
        <v>0</v>
      </c>
      <c r="K13" s="349">
        <f t="shared" si="8"/>
        <v>0</v>
      </c>
      <c r="L13" s="81">
        <f t="shared" si="9"/>
        <v>1</v>
      </c>
      <c r="M13" s="349">
        <f t="shared" si="10"/>
        <v>0</v>
      </c>
      <c r="N13" s="81">
        <f t="shared" si="11"/>
        <v>0</v>
      </c>
      <c r="O13" s="349">
        <f t="shared" si="12"/>
        <v>0</v>
      </c>
      <c r="P13" s="81">
        <f t="shared" si="13"/>
        <v>0</v>
      </c>
      <c r="Q13" s="349">
        <f t="shared" si="14"/>
        <v>0</v>
      </c>
      <c r="R13" s="81">
        <f t="shared" si="15"/>
        <v>0</v>
      </c>
      <c r="S13" s="349">
        <f t="shared" si="16"/>
        <v>0</v>
      </c>
      <c r="T13" s="81">
        <f t="shared" si="17"/>
        <v>0</v>
      </c>
      <c r="U13" s="349">
        <f t="shared" si="18"/>
        <v>0</v>
      </c>
      <c r="V13" s="81">
        <f t="shared" si="19"/>
        <v>0</v>
      </c>
      <c r="W13" s="349">
        <f t="shared" si="20"/>
        <v>0</v>
      </c>
      <c r="X13" s="81">
        <f t="shared" si="21"/>
        <v>0</v>
      </c>
      <c r="Y13" s="349">
        <f t="shared" si="22"/>
        <v>0</v>
      </c>
      <c r="Z13" s="81">
        <f t="shared" si="23"/>
        <v>0</v>
      </c>
      <c r="AA13" s="82">
        <f t="shared" si="0"/>
        <v>1</v>
      </c>
      <c r="AB13" s="83">
        <f t="shared" si="1"/>
        <v>1</v>
      </c>
      <c r="AC13" s="84">
        <f t="shared" si="24"/>
        <v>2</v>
      </c>
      <c r="AD13" s="36"/>
      <c r="AE13" s="36"/>
      <c r="AF13" s="36"/>
      <c r="AG13" s="36"/>
      <c r="AH13" s="36"/>
    </row>
    <row r="14" spans="2:34" ht="16.5" x14ac:dyDescent="0.2">
      <c r="B14" s="45" t="str">
        <f>'CONSOLIDADO (2)'!B34</f>
        <v>AUDITORIA DE CUMPLIMIENTO PLAN DE GESTIÓN INTEGRAL DE RESIDUOS SÓLIDOS HOSPITALARIOS VIGENCIA 2020</v>
      </c>
      <c r="C14" s="364"/>
      <c r="D14" s="80"/>
      <c r="E14" s="349">
        <f t="shared" si="2"/>
        <v>0</v>
      </c>
      <c r="F14" s="81">
        <f t="shared" si="3"/>
        <v>0</v>
      </c>
      <c r="G14" s="349">
        <f t="shared" si="4"/>
        <v>0</v>
      </c>
      <c r="H14" s="81">
        <f t="shared" si="5"/>
        <v>0</v>
      </c>
      <c r="I14" s="349">
        <f t="shared" si="6"/>
        <v>0</v>
      </c>
      <c r="J14" s="81">
        <f t="shared" si="7"/>
        <v>0</v>
      </c>
      <c r="K14" s="349">
        <f t="shared" si="8"/>
        <v>0</v>
      </c>
      <c r="L14" s="81">
        <f t="shared" si="9"/>
        <v>3</v>
      </c>
      <c r="M14" s="349">
        <f t="shared" si="10"/>
        <v>0</v>
      </c>
      <c r="N14" s="81">
        <f t="shared" si="11"/>
        <v>0</v>
      </c>
      <c r="O14" s="349">
        <f t="shared" si="12"/>
        <v>0</v>
      </c>
      <c r="P14" s="81">
        <f t="shared" si="13"/>
        <v>0</v>
      </c>
      <c r="Q14" s="349">
        <f t="shared" si="14"/>
        <v>0</v>
      </c>
      <c r="R14" s="81">
        <f t="shared" si="15"/>
        <v>0</v>
      </c>
      <c r="S14" s="349">
        <f t="shared" si="16"/>
        <v>0</v>
      </c>
      <c r="T14" s="81">
        <f t="shared" si="17"/>
        <v>0</v>
      </c>
      <c r="U14" s="349">
        <f t="shared" si="18"/>
        <v>0</v>
      </c>
      <c r="V14" s="81">
        <f t="shared" si="19"/>
        <v>0</v>
      </c>
      <c r="W14" s="349">
        <f t="shared" si="20"/>
        <v>0</v>
      </c>
      <c r="X14" s="81">
        <f t="shared" si="21"/>
        <v>0</v>
      </c>
      <c r="Y14" s="349">
        <f t="shared" si="22"/>
        <v>0</v>
      </c>
      <c r="Z14" s="81">
        <f t="shared" si="23"/>
        <v>0</v>
      </c>
      <c r="AA14" s="82">
        <f t="shared" si="0"/>
        <v>0</v>
      </c>
      <c r="AB14" s="83">
        <f t="shared" si="1"/>
        <v>3</v>
      </c>
      <c r="AC14" s="84">
        <f t="shared" si="24"/>
        <v>3</v>
      </c>
      <c r="AD14" s="36"/>
      <c r="AE14" s="36"/>
      <c r="AF14" s="36"/>
      <c r="AG14" s="36"/>
      <c r="AH14" s="36"/>
    </row>
    <row r="15" spans="2:34" ht="16.5" x14ac:dyDescent="0.2">
      <c r="B15" s="45" t="str">
        <f>'CONSOLIDADO (2)'!B35</f>
        <v>AUDITORÍA FINANCIERA Y DE GESTIÓN VIGENCIA 2020</v>
      </c>
      <c r="C15" s="364"/>
      <c r="D15" s="80"/>
      <c r="E15" s="349">
        <f t="shared" si="2"/>
        <v>0</v>
      </c>
      <c r="F15" s="81">
        <f t="shared" si="3"/>
        <v>0</v>
      </c>
      <c r="G15" s="349">
        <f t="shared" si="4"/>
        <v>0</v>
      </c>
      <c r="H15" s="81">
        <f t="shared" si="5"/>
        <v>0</v>
      </c>
      <c r="I15" s="349">
        <f t="shared" si="6"/>
        <v>0</v>
      </c>
      <c r="J15" s="81">
        <f t="shared" si="7"/>
        <v>0</v>
      </c>
      <c r="K15" s="349">
        <f t="shared" si="8"/>
        <v>1</v>
      </c>
      <c r="L15" s="81">
        <f t="shared" si="9"/>
        <v>11</v>
      </c>
      <c r="M15" s="349">
        <f t="shared" si="10"/>
        <v>0</v>
      </c>
      <c r="N15" s="81">
        <f t="shared" si="11"/>
        <v>0</v>
      </c>
      <c r="O15" s="349">
        <f t="shared" si="12"/>
        <v>0</v>
      </c>
      <c r="P15" s="81">
        <f t="shared" si="13"/>
        <v>0</v>
      </c>
      <c r="Q15" s="349">
        <f t="shared" si="14"/>
        <v>0</v>
      </c>
      <c r="R15" s="81">
        <f t="shared" si="15"/>
        <v>0</v>
      </c>
      <c r="S15" s="349">
        <f t="shared" si="16"/>
        <v>2</v>
      </c>
      <c r="T15" s="81">
        <f t="shared" si="17"/>
        <v>3</v>
      </c>
      <c r="U15" s="349">
        <f t="shared" si="18"/>
        <v>0</v>
      </c>
      <c r="V15" s="81">
        <f t="shared" si="19"/>
        <v>0</v>
      </c>
      <c r="W15" s="349">
        <f t="shared" si="20"/>
        <v>0</v>
      </c>
      <c r="X15" s="81">
        <f t="shared" si="21"/>
        <v>0</v>
      </c>
      <c r="Y15" s="349">
        <f t="shared" si="22"/>
        <v>1</v>
      </c>
      <c r="Z15" s="81">
        <f t="shared" si="23"/>
        <v>0</v>
      </c>
      <c r="AA15" s="82">
        <f t="shared" si="0"/>
        <v>4</v>
      </c>
      <c r="AB15" s="83">
        <f t="shared" si="1"/>
        <v>14</v>
      </c>
      <c r="AC15" s="84">
        <f t="shared" si="24"/>
        <v>18</v>
      </c>
      <c r="AD15" s="36"/>
      <c r="AE15" s="36"/>
      <c r="AF15" s="36"/>
      <c r="AG15" s="36"/>
      <c r="AH15" s="36"/>
    </row>
    <row r="16" spans="2:34" ht="16.5" x14ac:dyDescent="0.2">
      <c r="B16" s="45" t="str">
        <f>'CONSOLIDADO (2)'!B36</f>
        <v>AUDITORÍA FINANCIERA Y DE GESTIÓN VIGENCIA 2021</v>
      </c>
      <c r="C16" s="364"/>
      <c r="D16" s="80"/>
      <c r="E16" s="349">
        <f t="shared" si="2"/>
        <v>0</v>
      </c>
      <c r="F16" s="81">
        <f t="shared" si="3"/>
        <v>0</v>
      </c>
      <c r="G16" s="349">
        <f t="shared" si="4"/>
        <v>0</v>
      </c>
      <c r="H16" s="81">
        <f t="shared" si="5"/>
        <v>0</v>
      </c>
      <c r="I16" s="349">
        <f t="shared" si="6"/>
        <v>0</v>
      </c>
      <c r="J16" s="81">
        <f t="shared" si="7"/>
        <v>0</v>
      </c>
      <c r="K16" s="349">
        <f t="shared" si="8"/>
        <v>6</v>
      </c>
      <c r="L16" s="81">
        <f t="shared" si="9"/>
        <v>3</v>
      </c>
      <c r="M16" s="349">
        <f t="shared" si="10"/>
        <v>0</v>
      </c>
      <c r="N16" s="81">
        <f t="shared" si="11"/>
        <v>1</v>
      </c>
      <c r="O16" s="349">
        <f t="shared" si="12"/>
        <v>0</v>
      </c>
      <c r="P16" s="81">
        <f t="shared" si="13"/>
        <v>0</v>
      </c>
      <c r="Q16" s="349">
        <f t="shared" si="14"/>
        <v>0</v>
      </c>
      <c r="R16" s="81">
        <f t="shared" si="15"/>
        <v>0</v>
      </c>
      <c r="S16" s="349">
        <f t="shared" si="16"/>
        <v>0</v>
      </c>
      <c r="T16" s="81">
        <f t="shared" si="17"/>
        <v>0</v>
      </c>
      <c r="U16" s="349">
        <f t="shared" si="18"/>
        <v>0</v>
      </c>
      <c r="V16" s="81">
        <f t="shared" si="19"/>
        <v>0</v>
      </c>
      <c r="W16" s="349">
        <f t="shared" si="20"/>
        <v>0</v>
      </c>
      <c r="X16" s="81">
        <f t="shared" si="21"/>
        <v>0</v>
      </c>
      <c r="Y16" s="349">
        <f t="shared" si="22"/>
        <v>0</v>
      </c>
      <c r="Z16" s="81">
        <f t="shared" si="23"/>
        <v>0</v>
      </c>
      <c r="AA16" s="82">
        <f t="shared" si="0"/>
        <v>6</v>
      </c>
      <c r="AB16" s="83">
        <f t="shared" si="1"/>
        <v>4</v>
      </c>
      <c r="AC16" s="84">
        <f t="shared" si="24"/>
        <v>10</v>
      </c>
      <c r="AD16" s="36"/>
      <c r="AE16" s="36"/>
      <c r="AF16" s="36"/>
      <c r="AG16" s="36"/>
      <c r="AH16" s="36"/>
    </row>
    <row r="17" spans="2:34" ht="16.5" x14ac:dyDescent="0.2">
      <c r="B17" s="45" t="str">
        <f>'CONSOLIDADO (2)'!B37</f>
        <v>ACTUACIÓN ESPECIAL DE FISCALIZACIÓN PQRSD 311 Y 358 DE 2022 VIGENCIA 2021-2022</v>
      </c>
      <c r="C17" s="364"/>
      <c r="D17" s="80"/>
      <c r="E17" s="349">
        <f t="shared" si="2"/>
        <v>0</v>
      </c>
      <c r="F17" s="81">
        <f t="shared" si="3"/>
        <v>0</v>
      </c>
      <c r="G17" s="349">
        <f t="shared" si="4"/>
        <v>0</v>
      </c>
      <c r="H17" s="81">
        <f t="shared" si="5"/>
        <v>0</v>
      </c>
      <c r="I17" s="349">
        <f t="shared" si="6"/>
        <v>0</v>
      </c>
      <c r="J17" s="81">
        <f t="shared" si="7"/>
        <v>0</v>
      </c>
      <c r="K17" s="349">
        <f t="shared" si="8"/>
        <v>1</v>
      </c>
      <c r="L17" s="81">
        <f t="shared" si="9"/>
        <v>7</v>
      </c>
      <c r="M17" s="349">
        <f t="shared" si="10"/>
        <v>1</v>
      </c>
      <c r="N17" s="81">
        <f t="shared" si="11"/>
        <v>0</v>
      </c>
      <c r="O17" s="349">
        <f t="shared" si="12"/>
        <v>0</v>
      </c>
      <c r="P17" s="81">
        <f t="shared" si="13"/>
        <v>0</v>
      </c>
      <c r="Q17" s="349">
        <f t="shared" si="14"/>
        <v>0</v>
      </c>
      <c r="R17" s="81">
        <f t="shared" si="15"/>
        <v>0</v>
      </c>
      <c r="S17" s="349">
        <f t="shared" si="16"/>
        <v>0</v>
      </c>
      <c r="T17" s="81">
        <f t="shared" si="17"/>
        <v>0</v>
      </c>
      <c r="U17" s="349">
        <f t="shared" si="18"/>
        <v>0</v>
      </c>
      <c r="V17" s="81">
        <f t="shared" si="19"/>
        <v>0</v>
      </c>
      <c r="W17" s="349">
        <f t="shared" si="20"/>
        <v>0</v>
      </c>
      <c r="X17" s="81">
        <f t="shared" si="21"/>
        <v>0</v>
      </c>
      <c r="Y17" s="349">
        <f t="shared" si="22"/>
        <v>0</v>
      </c>
      <c r="Z17" s="81">
        <f t="shared" si="23"/>
        <v>0</v>
      </c>
      <c r="AA17" s="82">
        <f t="shared" si="0"/>
        <v>2</v>
      </c>
      <c r="AB17" s="83">
        <f t="shared" si="1"/>
        <v>7</v>
      </c>
      <c r="AC17" s="84">
        <f t="shared" si="24"/>
        <v>9</v>
      </c>
      <c r="AD17" s="36"/>
      <c r="AE17" s="36"/>
      <c r="AF17" s="36"/>
      <c r="AG17" s="36"/>
      <c r="AH17" s="36"/>
    </row>
    <row r="18" spans="2:34" ht="16.5" x14ac:dyDescent="0.2">
      <c r="B18" s="45" t="str">
        <f>'CONSOLIDADO (2)'!B38</f>
        <v>AUDITORÍA FINANCIERA Y DE GESTIÓN VIGENCIA 2022</v>
      </c>
      <c r="C18" s="364"/>
      <c r="D18" s="80"/>
      <c r="E18" s="349">
        <f t="shared" si="2"/>
        <v>0</v>
      </c>
      <c r="F18" s="81">
        <f t="shared" si="3"/>
        <v>0</v>
      </c>
      <c r="G18" s="349">
        <f t="shared" si="4"/>
        <v>0</v>
      </c>
      <c r="H18" s="81">
        <f t="shared" si="5"/>
        <v>0</v>
      </c>
      <c r="I18" s="349">
        <f t="shared" si="6"/>
        <v>0</v>
      </c>
      <c r="J18" s="81">
        <f t="shared" si="7"/>
        <v>0</v>
      </c>
      <c r="K18" s="349">
        <f t="shared" si="8"/>
        <v>0</v>
      </c>
      <c r="L18" s="81">
        <f t="shared" si="9"/>
        <v>0</v>
      </c>
      <c r="M18" s="349">
        <f t="shared" si="10"/>
        <v>1</v>
      </c>
      <c r="N18" s="81">
        <f t="shared" si="11"/>
        <v>1</v>
      </c>
      <c r="O18" s="349">
        <f t="shared" si="12"/>
        <v>0</v>
      </c>
      <c r="P18" s="81">
        <f t="shared" si="13"/>
        <v>1</v>
      </c>
      <c r="Q18" s="349">
        <f t="shared" si="14"/>
        <v>0</v>
      </c>
      <c r="R18" s="81">
        <f t="shared" si="15"/>
        <v>0</v>
      </c>
      <c r="S18" s="349">
        <f t="shared" si="16"/>
        <v>0</v>
      </c>
      <c r="T18" s="81">
        <f t="shared" si="17"/>
        <v>3</v>
      </c>
      <c r="U18" s="349">
        <f t="shared" si="18"/>
        <v>0</v>
      </c>
      <c r="V18" s="81">
        <f t="shared" si="19"/>
        <v>0</v>
      </c>
      <c r="W18" s="349">
        <f t="shared" si="20"/>
        <v>0</v>
      </c>
      <c r="X18" s="81">
        <f t="shared" si="21"/>
        <v>0</v>
      </c>
      <c r="Y18" s="349">
        <f t="shared" si="22"/>
        <v>0</v>
      </c>
      <c r="Z18" s="81">
        <f t="shared" si="23"/>
        <v>1</v>
      </c>
      <c r="AA18" s="82">
        <f t="shared" si="0"/>
        <v>1</v>
      </c>
      <c r="AB18" s="83">
        <f t="shared" si="1"/>
        <v>6</v>
      </c>
      <c r="AC18" s="84">
        <f>SUM(AA18,AB18)</f>
        <v>7</v>
      </c>
      <c r="AD18" s="36"/>
      <c r="AE18" s="36"/>
      <c r="AF18" s="36"/>
      <c r="AG18" s="36"/>
      <c r="AH18" s="36"/>
    </row>
    <row r="19" spans="2:34" ht="16.5" x14ac:dyDescent="0.2">
      <c r="B19" s="45" t="str">
        <f>'CONSOLIDADO (2)'!B39</f>
        <v>AUDITORÍA FINANCIERA Y DE GESTIÓN VIGENCIA 2023</v>
      </c>
      <c r="C19" s="364"/>
      <c r="D19" s="80"/>
      <c r="E19" s="349">
        <f t="shared" si="2"/>
        <v>0</v>
      </c>
      <c r="F19" s="81">
        <f t="shared" si="3"/>
        <v>0</v>
      </c>
      <c r="G19" s="349">
        <f t="shared" si="4"/>
        <v>0</v>
      </c>
      <c r="H19" s="81">
        <f t="shared" si="5"/>
        <v>0</v>
      </c>
      <c r="I19" s="349">
        <f t="shared" si="6"/>
        <v>0</v>
      </c>
      <c r="J19" s="81">
        <f t="shared" si="7"/>
        <v>0</v>
      </c>
      <c r="K19" s="349">
        <f t="shared" si="8"/>
        <v>1</v>
      </c>
      <c r="L19" s="81">
        <f t="shared" si="9"/>
        <v>4</v>
      </c>
      <c r="M19" s="349">
        <f t="shared" si="10"/>
        <v>0</v>
      </c>
      <c r="N19" s="81">
        <f t="shared" si="11"/>
        <v>0</v>
      </c>
      <c r="O19" s="349">
        <f t="shared" si="12"/>
        <v>0</v>
      </c>
      <c r="P19" s="81">
        <f t="shared" si="13"/>
        <v>2</v>
      </c>
      <c r="Q19" s="349">
        <f t="shared" si="14"/>
        <v>0</v>
      </c>
      <c r="R19" s="81">
        <f t="shared" si="15"/>
        <v>0</v>
      </c>
      <c r="S19" s="349">
        <f t="shared" si="16"/>
        <v>0</v>
      </c>
      <c r="T19" s="81">
        <f t="shared" si="17"/>
        <v>3</v>
      </c>
      <c r="U19" s="349">
        <f t="shared" si="18"/>
        <v>0</v>
      </c>
      <c r="V19" s="81">
        <f t="shared" si="19"/>
        <v>0</v>
      </c>
      <c r="W19" s="349">
        <f t="shared" si="20"/>
        <v>0</v>
      </c>
      <c r="X19" s="81">
        <f t="shared" si="21"/>
        <v>0</v>
      </c>
      <c r="Y19" s="349">
        <f t="shared" si="22"/>
        <v>0</v>
      </c>
      <c r="Z19" s="81">
        <f t="shared" si="23"/>
        <v>0</v>
      </c>
      <c r="AA19" s="82">
        <f t="shared" ref="AA19:AA24" si="25">SUM(E19,G19,I19,K19,M19,O19,Q19,S19,U19,W19,Y19)</f>
        <v>1</v>
      </c>
      <c r="AB19" s="83">
        <f t="shared" ref="AB19:AB24" si="26">SUM(F19,H19,J19,L19,N19,P19,R19,T19,V19,X19,Z19)</f>
        <v>9</v>
      </c>
      <c r="AC19" s="84">
        <f t="shared" ref="AC19:AC24" si="27">SUM(AA19,AB19)</f>
        <v>10</v>
      </c>
      <c r="AD19" s="36"/>
      <c r="AE19" s="36"/>
      <c r="AF19" s="36"/>
      <c r="AG19" s="36"/>
      <c r="AH19" s="36"/>
    </row>
    <row r="20" spans="2:34" ht="16.5" x14ac:dyDescent="0.2">
      <c r="B20" s="45" t="str">
        <f>'CONSOLIDADO (2)'!B40</f>
        <v>AUDITORÍA DE CUMPLIMIENTO GESTION INTEGRAL DE LOS ACTIVOS FIJOS VIGENCIA 2023</v>
      </c>
      <c r="C20" s="364"/>
      <c r="D20" s="80"/>
      <c r="E20" s="349">
        <f t="shared" si="2"/>
        <v>0</v>
      </c>
      <c r="F20" s="81">
        <f t="shared" si="3"/>
        <v>0</v>
      </c>
      <c r="G20" s="349">
        <f t="shared" si="4"/>
        <v>0</v>
      </c>
      <c r="H20" s="81">
        <f t="shared" si="5"/>
        <v>0</v>
      </c>
      <c r="I20" s="349">
        <f t="shared" si="6"/>
        <v>0</v>
      </c>
      <c r="J20" s="81">
        <f t="shared" si="7"/>
        <v>0</v>
      </c>
      <c r="K20" s="349">
        <f t="shared" si="8"/>
        <v>1</v>
      </c>
      <c r="L20" s="81">
        <f t="shared" si="9"/>
        <v>0</v>
      </c>
      <c r="M20" s="349">
        <f t="shared" si="10"/>
        <v>0</v>
      </c>
      <c r="N20" s="81">
        <f t="shared" si="11"/>
        <v>0</v>
      </c>
      <c r="O20" s="349">
        <f t="shared" si="12"/>
        <v>0</v>
      </c>
      <c r="P20" s="81">
        <f t="shared" si="13"/>
        <v>0</v>
      </c>
      <c r="Q20" s="349">
        <f t="shared" si="14"/>
        <v>0</v>
      </c>
      <c r="R20" s="81">
        <f t="shared" si="15"/>
        <v>0</v>
      </c>
      <c r="S20" s="349">
        <f t="shared" si="16"/>
        <v>0</v>
      </c>
      <c r="T20" s="81">
        <f t="shared" si="17"/>
        <v>0</v>
      </c>
      <c r="U20" s="349">
        <f t="shared" si="18"/>
        <v>0</v>
      </c>
      <c r="V20" s="81">
        <f t="shared" si="19"/>
        <v>0</v>
      </c>
      <c r="W20" s="349">
        <f t="shared" si="20"/>
        <v>0</v>
      </c>
      <c r="X20" s="81">
        <f t="shared" si="21"/>
        <v>0</v>
      </c>
      <c r="Y20" s="349">
        <f t="shared" si="22"/>
        <v>0</v>
      </c>
      <c r="Z20" s="81">
        <f t="shared" si="23"/>
        <v>0</v>
      </c>
      <c r="AA20" s="82">
        <f t="shared" si="25"/>
        <v>1</v>
      </c>
      <c r="AB20" s="83">
        <f t="shared" si="26"/>
        <v>0</v>
      </c>
      <c r="AC20" s="84">
        <f t="shared" si="27"/>
        <v>1</v>
      </c>
      <c r="AD20" s="36"/>
      <c r="AE20" s="36"/>
      <c r="AF20" s="36"/>
      <c r="AG20" s="36"/>
      <c r="AH20" s="36"/>
    </row>
    <row r="21" spans="2:34" ht="16.5" x14ac:dyDescent="0.2">
      <c r="B21" s="45" t="str">
        <f>'CONSOLIDADO (2)'!B41</f>
        <v>AUDITORÍA FINANCIERA, DE GESTIÓN Y RESULTADOS VIGENCIA 2024</v>
      </c>
      <c r="C21" s="364"/>
      <c r="D21" s="80"/>
      <c r="E21" s="349">
        <f t="shared" si="2"/>
        <v>0</v>
      </c>
      <c r="F21" s="81">
        <f t="shared" si="3"/>
        <v>0</v>
      </c>
      <c r="G21" s="349">
        <f t="shared" si="4"/>
        <v>0</v>
      </c>
      <c r="H21" s="81">
        <f t="shared" si="5"/>
        <v>0</v>
      </c>
      <c r="I21" s="349">
        <f t="shared" si="6"/>
        <v>0</v>
      </c>
      <c r="J21" s="81">
        <f t="shared" si="7"/>
        <v>0</v>
      </c>
      <c r="K21" s="349">
        <f t="shared" si="8"/>
        <v>5</v>
      </c>
      <c r="L21" s="81">
        <f t="shared" si="9"/>
        <v>0</v>
      </c>
      <c r="M21" s="349">
        <f t="shared" si="10"/>
        <v>0</v>
      </c>
      <c r="N21" s="81">
        <f t="shared" si="11"/>
        <v>0</v>
      </c>
      <c r="O21" s="349">
        <f t="shared" si="12"/>
        <v>0</v>
      </c>
      <c r="P21" s="81">
        <f t="shared" si="13"/>
        <v>0</v>
      </c>
      <c r="Q21" s="349">
        <f t="shared" si="14"/>
        <v>0</v>
      </c>
      <c r="R21" s="81">
        <f t="shared" si="15"/>
        <v>0</v>
      </c>
      <c r="S21" s="349">
        <f t="shared" si="16"/>
        <v>0</v>
      </c>
      <c r="T21" s="81">
        <f t="shared" si="17"/>
        <v>0</v>
      </c>
      <c r="U21" s="349">
        <f t="shared" si="18"/>
        <v>0</v>
      </c>
      <c r="V21" s="81">
        <f t="shared" si="19"/>
        <v>0</v>
      </c>
      <c r="W21" s="349">
        <f t="shared" si="20"/>
        <v>0</v>
      </c>
      <c r="X21" s="81">
        <f t="shared" si="21"/>
        <v>0</v>
      </c>
      <c r="Y21" s="349">
        <f t="shared" si="22"/>
        <v>0</v>
      </c>
      <c r="Z21" s="81">
        <f t="shared" si="23"/>
        <v>0</v>
      </c>
      <c r="AA21" s="82">
        <f t="shared" si="25"/>
        <v>5</v>
      </c>
      <c r="AB21" s="83">
        <f t="shared" si="26"/>
        <v>0</v>
      </c>
      <c r="AC21" s="84">
        <f t="shared" si="27"/>
        <v>5</v>
      </c>
      <c r="AD21" s="36"/>
      <c r="AE21" s="36"/>
      <c r="AF21" s="36"/>
      <c r="AG21" s="36"/>
      <c r="AH21" s="36"/>
    </row>
    <row r="22" spans="2:34" ht="16.5" hidden="1" x14ac:dyDescent="0.2">
      <c r="B22" s="45">
        <f>'CONSOLIDADO (2)'!B42</f>
        <v>0</v>
      </c>
      <c r="C22" s="364"/>
      <c r="D22" s="80"/>
      <c r="E22" s="56"/>
      <c r="F22" s="81"/>
      <c r="G22" s="56"/>
      <c r="H22" s="81"/>
      <c r="I22" s="56"/>
      <c r="J22" s="81"/>
      <c r="K22" s="56"/>
      <c r="L22" s="81"/>
      <c r="M22" s="56"/>
      <c r="N22" s="81"/>
      <c r="O22" s="56"/>
      <c r="P22" s="81"/>
      <c r="Q22" s="56"/>
      <c r="R22" s="81"/>
      <c r="S22" s="56"/>
      <c r="T22" s="81"/>
      <c r="U22" s="56"/>
      <c r="V22" s="81"/>
      <c r="W22" s="56"/>
      <c r="X22" s="81"/>
      <c r="Y22" s="56"/>
      <c r="Z22" s="81"/>
      <c r="AA22" s="82">
        <f t="shared" si="25"/>
        <v>0</v>
      </c>
      <c r="AB22" s="83">
        <f t="shared" si="26"/>
        <v>0</v>
      </c>
      <c r="AC22" s="84">
        <f t="shared" si="27"/>
        <v>0</v>
      </c>
      <c r="AD22" s="36"/>
      <c r="AE22" s="36"/>
      <c r="AF22" s="36"/>
      <c r="AG22" s="36"/>
      <c r="AH22" s="36"/>
    </row>
    <row r="23" spans="2:34" ht="16.5" hidden="1" x14ac:dyDescent="0.2">
      <c r="B23" s="45">
        <f>'CONSOLIDADO (2)'!B43</f>
        <v>0</v>
      </c>
      <c r="C23" s="364"/>
      <c r="D23" s="80"/>
      <c r="E23" s="56"/>
      <c r="F23" s="81"/>
      <c r="G23" s="56"/>
      <c r="H23" s="81"/>
      <c r="I23" s="56"/>
      <c r="J23" s="81"/>
      <c r="K23" s="56"/>
      <c r="L23" s="81"/>
      <c r="M23" s="56"/>
      <c r="N23" s="81"/>
      <c r="O23" s="56"/>
      <c r="P23" s="81"/>
      <c r="Q23" s="56"/>
      <c r="R23" s="81"/>
      <c r="S23" s="56"/>
      <c r="T23" s="81"/>
      <c r="U23" s="56"/>
      <c r="V23" s="81"/>
      <c r="W23" s="56"/>
      <c r="X23" s="81"/>
      <c r="Y23" s="56"/>
      <c r="Z23" s="81"/>
      <c r="AA23" s="82">
        <f t="shared" si="25"/>
        <v>0</v>
      </c>
      <c r="AB23" s="83">
        <f t="shared" si="26"/>
        <v>0</v>
      </c>
      <c r="AC23" s="84">
        <f t="shared" si="27"/>
        <v>0</v>
      </c>
      <c r="AD23" s="36"/>
      <c r="AE23" s="36"/>
      <c r="AF23" s="36"/>
      <c r="AG23" s="36"/>
      <c r="AH23" s="36"/>
    </row>
    <row r="24" spans="2:34" ht="16.5" hidden="1" x14ac:dyDescent="0.2">
      <c r="B24" s="45">
        <f>'CONSOLIDADO (2)'!B44</f>
        <v>0</v>
      </c>
      <c r="C24" s="364"/>
      <c r="D24" s="80"/>
      <c r="E24" s="56"/>
      <c r="F24" s="81"/>
      <c r="G24" s="56"/>
      <c r="H24" s="81"/>
      <c r="I24" s="56"/>
      <c r="J24" s="81"/>
      <c r="K24" s="56"/>
      <c r="L24" s="81"/>
      <c r="M24" s="56"/>
      <c r="N24" s="81"/>
      <c r="O24" s="56"/>
      <c r="P24" s="81"/>
      <c r="Q24" s="56"/>
      <c r="R24" s="81"/>
      <c r="S24" s="56"/>
      <c r="T24" s="81"/>
      <c r="U24" s="56"/>
      <c r="V24" s="81"/>
      <c r="W24" s="56"/>
      <c r="X24" s="81"/>
      <c r="Y24" s="56"/>
      <c r="Z24" s="81"/>
      <c r="AA24" s="82">
        <f t="shared" si="25"/>
        <v>0</v>
      </c>
      <c r="AB24" s="83">
        <f t="shared" si="26"/>
        <v>0</v>
      </c>
      <c r="AC24" s="84">
        <f t="shared" si="27"/>
        <v>0</v>
      </c>
      <c r="AD24" s="36"/>
      <c r="AE24" s="36"/>
      <c r="AF24" s="36"/>
      <c r="AG24" s="36"/>
      <c r="AH24" s="36"/>
    </row>
    <row r="25" spans="2:34" ht="14.25" x14ac:dyDescent="0.2">
      <c r="B25" s="85"/>
      <c r="C25" s="365"/>
      <c r="D25" s="86"/>
      <c r="E25" s="43">
        <f>SUM(E8:E24)</f>
        <v>1</v>
      </c>
      <c r="F25" s="44">
        <f t="shared" ref="F25:Z25" si="28">SUM(F8:F17)</f>
        <v>0</v>
      </c>
      <c r="G25" s="43">
        <f t="shared" si="28"/>
        <v>0</v>
      </c>
      <c r="H25" s="44">
        <f t="shared" si="28"/>
        <v>0</v>
      </c>
      <c r="I25" s="43">
        <f t="shared" si="28"/>
        <v>0</v>
      </c>
      <c r="J25" s="44">
        <f t="shared" si="28"/>
        <v>0</v>
      </c>
      <c r="K25" s="43">
        <f t="shared" si="28"/>
        <v>8</v>
      </c>
      <c r="L25" s="44">
        <f t="shared" si="28"/>
        <v>78</v>
      </c>
      <c r="M25" s="43">
        <f t="shared" si="28"/>
        <v>1</v>
      </c>
      <c r="N25" s="44">
        <f t="shared" si="28"/>
        <v>4</v>
      </c>
      <c r="O25" s="43">
        <f t="shared" si="28"/>
        <v>0</v>
      </c>
      <c r="P25" s="44">
        <f t="shared" si="28"/>
        <v>0</v>
      </c>
      <c r="Q25" s="43">
        <f t="shared" si="28"/>
        <v>0</v>
      </c>
      <c r="R25" s="44">
        <f t="shared" si="28"/>
        <v>0</v>
      </c>
      <c r="S25" s="43">
        <f t="shared" si="28"/>
        <v>2</v>
      </c>
      <c r="T25" s="44">
        <f t="shared" si="28"/>
        <v>7</v>
      </c>
      <c r="U25" s="43">
        <f t="shared" si="28"/>
        <v>0</v>
      </c>
      <c r="V25" s="44">
        <f t="shared" si="28"/>
        <v>0</v>
      </c>
      <c r="W25" s="43">
        <f t="shared" si="28"/>
        <v>0</v>
      </c>
      <c r="X25" s="44">
        <f t="shared" si="28"/>
        <v>0</v>
      </c>
      <c r="Y25" s="43">
        <f t="shared" si="28"/>
        <v>1</v>
      </c>
      <c r="Z25" s="44">
        <f t="shared" si="28"/>
        <v>8</v>
      </c>
      <c r="AA25" s="43">
        <f>SUM(AA8:AA24)</f>
        <v>21</v>
      </c>
      <c r="AB25" s="44">
        <f>SUM(AB8:AB24)</f>
        <v>112</v>
      </c>
      <c r="AC25" s="285">
        <f>SUM(AC8:AC24)</f>
        <v>133</v>
      </c>
      <c r="AD25" s="36"/>
      <c r="AE25" s="36"/>
      <c r="AF25" s="36"/>
      <c r="AG25" s="36"/>
      <c r="AH25" s="36"/>
    </row>
    <row r="26" spans="2:34" x14ac:dyDescent="0.2">
      <c r="B26" s="87"/>
      <c r="C26" s="87"/>
      <c r="D26" s="87"/>
      <c r="E26" s="88"/>
      <c r="F26" s="88"/>
      <c r="G26" s="88"/>
      <c r="H26" s="88"/>
      <c r="I26" s="88"/>
      <c r="J26" s="88"/>
      <c r="K26" s="88"/>
      <c r="L26" s="88"/>
      <c r="M26" s="88"/>
      <c r="N26" s="88"/>
      <c r="O26" s="88"/>
      <c r="P26" s="88"/>
      <c r="Q26" s="88"/>
      <c r="R26" s="88"/>
      <c r="S26" s="88"/>
      <c r="T26" s="88"/>
      <c r="U26" s="88"/>
      <c r="V26" s="88"/>
      <c r="W26" s="88"/>
      <c r="X26" s="88"/>
      <c r="Y26" s="88"/>
      <c r="Z26" s="88"/>
      <c r="AA26" s="88"/>
      <c r="AB26" s="88"/>
      <c r="AC26" s="89"/>
      <c r="AD26" s="36"/>
      <c r="AE26" s="36"/>
      <c r="AF26" s="36"/>
      <c r="AG26" s="36"/>
      <c r="AH26" s="36"/>
    </row>
    <row r="27" spans="2:34" ht="15.75" x14ac:dyDescent="0.2">
      <c r="B27" s="33" t="s">
        <v>365</v>
      </c>
      <c r="C27" s="33"/>
      <c r="D27" s="87"/>
      <c r="E27" s="88"/>
      <c r="F27" s="88"/>
      <c r="G27" s="88"/>
      <c r="H27" s="88"/>
      <c r="I27" s="88"/>
      <c r="J27" s="88"/>
      <c r="K27" s="88"/>
      <c r="L27" s="88"/>
      <c r="M27" s="88"/>
      <c r="N27" s="88"/>
      <c r="O27" s="88"/>
      <c r="P27" s="88"/>
      <c r="Q27" s="88"/>
      <c r="R27" s="88"/>
      <c r="S27" s="88"/>
      <c r="T27" s="88"/>
      <c r="U27" s="88"/>
      <c r="V27" s="88"/>
      <c r="W27" s="88"/>
      <c r="X27" s="88"/>
      <c r="Y27" s="88"/>
      <c r="Z27" s="88"/>
      <c r="AA27" s="88"/>
      <c r="AB27" s="88"/>
      <c r="AC27" s="89"/>
      <c r="AD27" s="36"/>
      <c r="AE27" s="36"/>
      <c r="AF27" s="36"/>
      <c r="AG27" s="36"/>
      <c r="AH27" s="36"/>
    </row>
    <row r="28" spans="2:34" ht="5.0999999999999996" customHeight="1" x14ac:dyDescent="0.2">
      <c r="B28" s="33"/>
      <c r="C28" s="33"/>
      <c r="D28" s="33"/>
      <c r="O28" s="35"/>
      <c r="X28" s="36"/>
      <c r="Y28" s="36"/>
      <c r="Z28" s="36"/>
    </row>
    <row r="29" spans="2:34" ht="22.5" customHeight="1" x14ac:dyDescent="0.2">
      <c r="B29" s="575" t="s">
        <v>7</v>
      </c>
      <c r="C29" s="284"/>
      <c r="D29" s="90"/>
      <c r="E29" s="575" t="s">
        <v>255</v>
      </c>
      <c r="F29" s="575"/>
      <c r="G29" s="575"/>
      <c r="H29" s="575"/>
      <c r="I29" s="575"/>
      <c r="J29" s="575"/>
      <c r="K29" s="576" t="s">
        <v>235</v>
      </c>
      <c r="L29" s="88"/>
      <c r="M29" s="572" t="s">
        <v>238</v>
      </c>
      <c r="N29" s="575" t="s">
        <v>255</v>
      </c>
      <c r="O29" s="575"/>
      <c r="P29" s="575"/>
      <c r="Q29" s="575"/>
      <c r="R29" s="575"/>
      <c r="S29" s="575"/>
      <c r="T29" s="576" t="s">
        <v>256</v>
      </c>
      <c r="U29" s="88"/>
      <c r="V29" s="88"/>
      <c r="W29" s="88"/>
      <c r="X29" s="88"/>
      <c r="Y29" s="88"/>
      <c r="Z29" s="88"/>
      <c r="AA29" s="88"/>
      <c r="AB29" s="88"/>
      <c r="AC29" s="89"/>
      <c r="AD29" s="36"/>
      <c r="AE29" s="36"/>
      <c r="AF29" s="36"/>
      <c r="AG29" s="36"/>
      <c r="AH29" s="36"/>
    </row>
    <row r="30" spans="2:34" ht="38.25" x14ac:dyDescent="0.2">
      <c r="B30" s="575"/>
      <c r="C30" s="284"/>
      <c r="D30" s="90"/>
      <c r="E30" s="91" t="s">
        <v>1</v>
      </c>
      <c r="F30" s="91" t="s">
        <v>4</v>
      </c>
      <c r="G30" s="91" t="s">
        <v>159</v>
      </c>
      <c r="H30" s="91" t="s">
        <v>160</v>
      </c>
      <c r="I30" s="91" t="s">
        <v>162</v>
      </c>
      <c r="J30" s="91" t="s">
        <v>165</v>
      </c>
      <c r="K30" s="576"/>
      <c r="L30" s="88"/>
      <c r="M30" s="562"/>
      <c r="N30" s="91" t="s">
        <v>1</v>
      </c>
      <c r="O30" s="91" t="s">
        <v>4</v>
      </c>
      <c r="P30" s="91" t="s">
        <v>159</v>
      </c>
      <c r="Q30" s="91" t="s">
        <v>160</v>
      </c>
      <c r="R30" s="91" t="s">
        <v>162</v>
      </c>
      <c r="S30" s="91" t="s">
        <v>165</v>
      </c>
      <c r="T30" s="576"/>
      <c r="U30" s="88"/>
      <c r="V30" s="88"/>
      <c r="W30" s="88"/>
      <c r="X30" s="88"/>
      <c r="Y30" s="88"/>
      <c r="Z30" s="88"/>
      <c r="AA30" s="88"/>
      <c r="AB30" s="88"/>
      <c r="AC30" s="89"/>
      <c r="AD30" s="36"/>
      <c r="AE30" s="36"/>
      <c r="AF30" s="36"/>
      <c r="AG30" s="36"/>
      <c r="AH30" s="36"/>
    </row>
    <row r="31" spans="2:34" ht="16.5" x14ac:dyDescent="0.2">
      <c r="B31" s="45" t="str">
        <f>B8</f>
        <v>AUDITORÍA REGULAR VIGENCIA 2017</v>
      </c>
      <c r="C31" s="45"/>
      <c r="D31" s="90"/>
      <c r="E31" s="56">
        <f t="shared" ref="E31:E44" si="29">E8</f>
        <v>0</v>
      </c>
      <c r="F31" s="56">
        <f t="shared" ref="F31:F44" si="30">K8</f>
        <v>0</v>
      </c>
      <c r="G31" s="56">
        <f t="shared" ref="G31:G44" si="31">M8</f>
        <v>0</v>
      </c>
      <c r="H31" s="56">
        <f t="shared" ref="H31:H44" si="32">O8</f>
        <v>0</v>
      </c>
      <c r="I31" s="56">
        <f t="shared" ref="I31:I44" si="33">S8</f>
        <v>0</v>
      </c>
      <c r="J31" s="56">
        <f t="shared" ref="J31:J44" si="34">Y8</f>
        <v>0</v>
      </c>
      <c r="K31" s="284">
        <f t="shared" ref="K31:K44" si="35">SUM(E31:J31)</f>
        <v>0</v>
      </c>
      <c r="L31" s="88"/>
      <c r="M31" s="48">
        <v>2017</v>
      </c>
      <c r="N31" s="56">
        <f t="shared" ref="N31:S31" si="36">SUM(E31)</f>
        <v>0</v>
      </c>
      <c r="O31" s="56">
        <f t="shared" si="36"/>
        <v>0</v>
      </c>
      <c r="P31" s="56">
        <f t="shared" si="36"/>
        <v>0</v>
      </c>
      <c r="Q31" s="56">
        <f t="shared" si="36"/>
        <v>0</v>
      </c>
      <c r="R31" s="56">
        <f t="shared" si="36"/>
        <v>0</v>
      </c>
      <c r="S31" s="56">
        <f t="shared" si="36"/>
        <v>0</v>
      </c>
      <c r="T31" s="284">
        <f t="shared" ref="T31:T39" si="37">SUM(N31:S31)</f>
        <v>0</v>
      </c>
      <c r="U31" s="88"/>
      <c r="V31" s="88"/>
      <c r="W31" s="88"/>
      <c r="X31" s="88"/>
      <c r="Y31" s="88"/>
      <c r="Z31" s="88"/>
      <c r="AA31" s="88"/>
      <c r="AB31" s="88"/>
      <c r="AC31" s="89"/>
      <c r="AD31" s="36"/>
      <c r="AE31" s="36"/>
      <c r="AF31" s="36"/>
      <c r="AG31" s="36"/>
      <c r="AH31" s="36"/>
    </row>
    <row r="32" spans="2:34" ht="16.5" x14ac:dyDescent="0.2">
      <c r="B32" s="172" t="str">
        <f t="shared" ref="B32:B47" si="38">B9</f>
        <v>AUDITORÍA REGULAR RESULTADOS EVALUACIÓN COMPONENTE CONTROL FINANCIERO VIGENCIA 2018</v>
      </c>
      <c r="C32" s="172"/>
      <c r="D32" s="356"/>
      <c r="E32" s="339">
        <f t="shared" si="29"/>
        <v>0</v>
      </c>
      <c r="F32" s="339">
        <f t="shared" si="30"/>
        <v>0</v>
      </c>
      <c r="G32" s="339">
        <f t="shared" si="31"/>
        <v>0</v>
      </c>
      <c r="H32" s="339">
        <f t="shared" si="32"/>
        <v>0</v>
      </c>
      <c r="I32" s="339">
        <f t="shared" si="33"/>
        <v>0</v>
      </c>
      <c r="J32" s="339">
        <f t="shared" si="34"/>
        <v>0</v>
      </c>
      <c r="K32" s="357">
        <f t="shared" si="35"/>
        <v>0</v>
      </c>
      <c r="L32" s="88"/>
      <c r="M32" s="48">
        <v>2018</v>
      </c>
      <c r="N32" s="56">
        <f>SUM(E32:E33)</f>
        <v>0</v>
      </c>
      <c r="O32" s="56">
        <f t="shared" ref="O32:S32" si="39">SUM(F32:F33)</f>
        <v>0</v>
      </c>
      <c r="P32" s="56">
        <f t="shared" si="39"/>
        <v>0</v>
      </c>
      <c r="Q32" s="56">
        <f t="shared" si="39"/>
        <v>0</v>
      </c>
      <c r="R32" s="56">
        <f t="shared" si="39"/>
        <v>0</v>
      </c>
      <c r="S32" s="56">
        <f t="shared" si="39"/>
        <v>0</v>
      </c>
      <c r="T32" s="284">
        <f t="shared" si="37"/>
        <v>0</v>
      </c>
      <c r="U32" s="88"/>
      <c r="V32" s="88"/>
      <c r="W32" s="88"/>
      <c r="X32" s="88"/>
      <c r="Y32" s="88"/>
      <c r="Z32" s="88"/>
      <c r="AA32" s="88"/>
      <c r="AB32" s="88"/>
      <c r="AC32" s="89"/>
      <c r="AD32" s="36"/>
      <c r="AE32" s="36"/>
      <c r="AF32" s="36"/>
      <c r="AG32" s="36"/>
      <c r="AH32" s="36"/>
    </row>
    <row r="33" spans="2:34" ht="16.5" x14ac:dyDescent="0.2">
      <c r="B33" s="178" t="str">
        <f t="shared" si="38"/>
        <v>AUDITORÍA REGULAR VIGENCIA 2018</v>
      </c>
      <c r="C33" s="178"/>
      <c r="D33" s="358"/>
      <c r="E33" s="342">
        <f t="shared" si="29"/>
        <v>0</v>
      </c>
      <c r="F33" s="342">
        <f t="shared" si="30"/>
        <v>0</v>
      </c>
      <c r="G33" s="342">
        <f t="shared" si="31"/>
        <v>0</v>
      </c>
      <c r="H33" s="342">
        <f t="shared" si="32"/>
        <v>0</v>
      </c>
      <c r="I33" s="342">
        <f t="shared" si="33"/>
        <v>0</v>
      </c>
      <c r="J33" s="342">
        <f t="shared" si="34"/>
        <v>0</v>
      </c>
      <c r="K33" s="359">
        <f t="shared" si="35"/>
        <v>0</v>
      </c>
      <c r="L33" s="88"/>
      <c r="M33" s="48">
        <v>2019</v>
      </c>
      <c r="N33" s="56">
        <f>SUM(E34:E35)</f>
        <v>0</v>
      </c>
      <c r="O33" s="56">
        <f t="shared" ref="O33:S33" si="40">SUM(F34:F35)</f>
        <v>0</v>
      </c>
      <c r="P33" s="56">
        <f t="shared" si="40"/>
        <v>0</v>
      </c>
      <c r="Q33" s="56">
        <f t="shared" si="40"/>
        <v>0</v>
      </c>
      <c r="R33" s="56">
        <f t="shared" si="40"/>
        <v>0</v>
      </c>
      <c r="S33" s="56">
        <f t="shared" si="40"/>
        <v>0</v>
      </c>
      <c r="T33" s="284">
        <f t="shared" si="37"/>
        <v>0</v>
      </c>
      <c r="U33" s="88"/>
      <c r="V33" s="88"/>
      <c r="W33" s="88"/>
      <c r="X33" s="88"/>
      <c r="Y33" s="88"/>
      <c r="Z33" s="88"/>
      <c r="AA33" s="88"/>
      <c r="AB33" s="88"/>
      <c r="AC33" s="89"/>
      <c r="AD33" s="36"/>
      <c r="AE33" s="36"/>
      <c r="AF33" s="36"/>
      <c r="AG33" s="36"/>
      <c r="AH33" s="36"/>
    </row>
    <row r="34" spans="2:34" ht="16.5" x14ac:dyDescent="0.2">
      <c r="B34" s="172" t="str">
        <f t="shared" si="38"/>
        <v>AUDITORÍA REGULAR RESULTADOS EVALUACIÓN COMPONENTE FINANCIERO VIGENCIA 2019</v>
      </c>
      <c r="C34" s="172"/>
      <c r="D34" s="356"/>
      <c r="E34" s="339">
        <f t="shared" si="29"/>
        <v>0</v>
      </c>
      <c r="F34" s="339">
        <f t="shared" si="30"/>
        <v>0</v>
      </c>
      <c r="G34" s="339">
        <f t="shared" si="31"/>
        <v>0</v>
      </c>
      <c r="H34" s="339">
        <f t="shared" si="32"/>
        <v>0</v>
      </c>
      <c r="I34" s="339">
        <f t="shared" si="33"/>
        <v>0</v>
      </c>
      <c r="J34" s="339">
        <f t="shared" si="34"/>
        <v>0</v>
      </c>
      <c r="K34" s="357">
        <f t="shared" si="35"/>
        <v>0</v>
      </c>
      <c r="L34" s="88"/>
      <c r="M34" s="48">
        <v>2020</v>
      </c>
      <c r="N34" s="56">
        <f>SUM(E36:E38)</f>
        <v>1</v>
      </c>
      <c r="O34" s="56">
        <f t="shared" ref="O34:S34" si="41">SUM(F36:F38)</f>
        <v>1</v>
      </c>
      <c r="P34" s="56">
        <f t="shared" si="41"/>
        <v>0</v>
      </c>
      <c r="Q34" s="56">
        <f t="shared" si="41"/>
        <v>0</v>
      </c>
      <c r="R34" s="56">
        <f t="shared" si="41"/>
        <v>2</v>
      </c>
      <c r="S34" s="56">
        <f t="shared" si="41"/>
        <v>1</v>
      </c>
      <c r="T34" s="284">
        <f t="shared" si="37"/>
        <v>5</v>
      </c>
      <c r="U34" s="88"/>
      <c r="V34" s="88"/>
      <c r="W34" s="88"/>
      <c r="X34" s="88"/>
      <c r="Y34" s="88"/>
      <c r="Z34" s="88"/>
      <c r="AA34" s="88"/>
      <c r="AB34" s="88"/>
      <c r="AC34" s="89"/>
      <c r="AD34" s="36"/>
      <c r="AE34" s="36"/>
      <c r="AF34" s="36"/>
      <c r="AG34" s="36"/>
      <c r="AH34" s="36"/>
    </row>
    <row r="35" spans="2:34" ht="16.5" x14ac:dyDescent="0.2">
      <c r="B35" s="178" t="str">
        <f t="shared" si="38"/>
        <v>AUDITORÍA REGULAR VIGENCIA 2019</v>
      </c>
      <c r="C35" s="178"/>
      <c r="D35" s="358"/>
      <c r="E35" s="342">
        <f t="shared" si="29"/>
        <v>0</v>
      </c>
      <c r="F35" s="342">
        <f t="shared" si="30"/>
        <v>0</v>
      </c>
      <c r="G35" s="342">
        <f t="shared" si="31"/>
        <v>0</v>
      </c>
      <c r="H35" s="342">
        <f t="shared" si="32"/>
        <v>0</v>
      </c>
      <c r="I35" s="342">
        <f t="shared" si="33"/>
        <v>0</v>
      </c>
      <c r="J35" s="342">
        <f t="shared" si="34"/>
        <v>0</v>
      </c>
      <c r="K35" s="359">
        <f t="shared" si="35"/>
        <v>0</v>
      </c>
      <c r="L35" s="88"/>
      <c r="M35" s="48">
        <v>2021</v>
      </c>
      <c r="N35" s="56">
        <f>SUM(E39)</f>
        <v>0</v>
      </c>
      <c r="O35" s="56">
        <f t="shared" ref="O35:S35" si="42">SUM(F39)</f>
        <v>6</v>
      </c>
      <c r="P35" s="56">
        <f t="shared" si="42"/>
        <v>0</v>
      </c>
      <c r="Q35" s="56">
        <f t="shared" si="42"/>
        <v>0</v>
      </c>
      <c r="R35" s="56">
        <f t="shared" si="42"/>
        <v>0</v>
      </c>
      <c r="S35" s="56">
        <f t="shared" si="42"/>
        <v>0</v>
      </c>
      <c r="T35" s="284">
        <f t="shared" si="37"/>
        <v>6</v>
      </c>
      <c r="U35" s="88"/>
      <c r="V35" s="88"/>
      <c r="W35" s="88"/>
      <c r="X35" s="88"/>
      <c r="Y35" s="88"/>
      <c r="Z35" s="88"/>
      <c r="AA35" s="88"/>
      <c r="AB35" s="88"/>
      <c r="AC35" s="89"/>
      <c r="AD35" s="36"/>
      <c r="AE35" s="36"/>
      <c r="AF35" s="36"/>
      <c r="AG35" s="36"/>
      <c r="AH35" s="36"/>
    </row>
    <row r="36" spans="2:34" ht="16.5" x14ac:dyDescent="0.2">
      <c r="B36" s="172" t="str">
        <f t="shared" si="38"/>
        <v>AUDITORÍA FINANCIERA Y DE GESTIÓN EVALUACIÓN ESTADOS FINANCIEROS Y PRESUPUESTO VIGENCIA 2020</v>
      </c>
      <c r="C36" s="172"/>
      <c r="D36" s="356"/>
      <c r="E36" s="339">
        <f t="shared" si="29"/>
        <v>1</v>
      </c>
      <c r="F36" s="339">
        <f t="shared" si="30"/>
        <v>0</v>
      </c>
      <c r="G36" s="339">
        <f t="shared" si="31"/>
        <v>0</v>
      </c>
      <c r="H36" s="339">
        <f t="shared" si="32"/>
        <v>0</v>
      </c>
      <c r="I36" s="339">
        <f t="shared" si="33"/>
        <v>0</v>
      </c>
      <c r="J36" s="339">
        <f t="shared" si="34"/>
        <v>0</v>
      </c>
      <c r="K36" s="357">
        <f t="shared" si="35"/>
        <v>1</v>
      </c>
      <c r="L36" s="88"/>
      <c r="M36" s="48">
        <v>2022</v>
      </c>
      <c r="N36" s="56">
        <f>SUM(E40:E41)</f>
        <v>0</v>
      </c>
      <c r="O36" s="56">
        <f t="shared" ref="O36:S36" si="43">SUM(F40:F41)</f>
        <v>1</v>
      </c>
      <c r="P36" s="56">
        <f t="shared" si="43"/>
        <v>2</v>
      </c>
      <c r="Q36" s="56">
        <f t="shared" si="43"/>
        <v>0</v>
      </c>
      <c r="R36" s="56">
        <f t="shared" si="43"/>
        <v>0</v>
      </c>
      <c r="S36" s="56">
        <f t="shared" si="43"/>
        <v>0</v>
      </c>
      <c r="T36" s="284">
        <f t="shared" si="37"/>
        <v>3</v>
      </c>
      <c r="U36" s="88"/>
      <c r="V36" s="88"/>
      <c r="W36" s="88"/>
      <c r="X36" s="88"/>
      <c r="Y36" s="88"/>
      <c r="Z36" s="88"/>
      <c r="AA36" s="88"/>
      <c r="AB36" s="88"/>
      <c r="AC36" s="89"/>
      <c r="AD36" s="36"/>
      <c r="AE36" s="36"/>
      <c r="AF36" s="36"/>
      <c r="AG36" s="36"/>
      <c r="AH36" s="36"/>
    </row>
    <row r="37" spans="2:34" ht="16.5" x14ac:dyDescent="0.2">
      <c r="B37" s="175" t="str">
        <f t="shared" si="38"/>
        <v>AUDITORIA DE CUMPLIMIENTO PLAN DE GESTIÓN INTEGRAL DE RESIDUOS SÓLIDOS HOSPITALARIOS VIGENCIA 2020</v>
      </c>
      <c r="C37" s="175"/>
      <c r="D37" s="360"/>
      <c r="E37" s="345">
        <f t="shared" si="29"/>
        <v>0</v>
      </c>
      <c r="F37" s="345">
        <f t="shared" si="30"/>
        <v>0</v>
      </c>
      <c r="G37" s="345">
        <f t="shared" si="31"/>
        <v>0</v>
      </c>
      <c r="H37" s="345">
        <f t="shared" si="32"/>
        <v>0</v>
      </c>
      <c r="I37" s="345">
        <f t="shared" si="33"/>
        <v>0</v>
      </c>
      <c r="J37" s="345">
        <f t="shared" si="34"/>
        <v>0</v>
      </c>
      <c r="K37" s="361">
        <f t="shared" si="35"/>
        <v>0</v>
      </c>
      <c r="L37" s="88"/>
      <c r="M37" s="48">
        <v>2023</v>
      </c>
      <c r="N37" s="56">
        <f>SUM(E42:E43)</f>
        <v>0</v>
      </c>
      <c r="O37" s="56">
        <f t="shared" ref="O37:S37" si="44">SUM(F42:F43)</f>
        <v>2</v>
      </c>
      <c r="P37" s="56">
        <f t="shared" si="44"/>
        <v>0</v>
      </c>
      <c r="Q37" s="56">
        <f t="shared" si="44"/>
        <v>0</v>
      </c>
      <c r="R37" s="56">
        <f t="shared" si="44"/>
        <v>0</v>
      </c>
      <c r="S37" s="56">
        <f t="shared" si="44"/>
        <v>0</v>
      </c>
      <c r="T37" s="284">
        <f t="shared" si="37"/>
        <v>2</v>
      </c>
      <c r="U37" s="88"/>
      <c r="V37" s="88"/>
      <c r="W37" s="88"/>
      <c r="X37" s="88"/>
      <c r="Y37" s="88"/>
      <c r="Z37" s="88"/>
      <c r="AA37" s="88"/>
      <c r="AB37" s="88"/>
      <c r="AC37" s="89"/>
      <c r="AD37" s="36"/>
      <c r="AE37" s="36"/>
      <c r="AF37" s="36"/>
      <c r="AG37" s="36"/>
      <c r="AH37" s="36"/>
    </row>
    <row r="38" spans="2:34" ht="16.5" x14ac:dyDescent="0.2">
      <c r="B38" s="178" t="str">
        <f t="shared" si="38"/>
        <v>AUDITORÍA FINANCIERA Y DE GESTIÓN VIGENCIA 2020</v>
      </c>
      <c r="C38" s="178"/>
      <c r="D38" s="358"/>
      <c r="E38" s="342">
        <f t="shared" si="29"/>
        <v>0</v>
      </c>
      <c r="F38" s="342">
        <f t="shared" si="30"/>
        <v>1</v>
      </c>
      <c r="G38" s="342">
        <f t="shared" si="31"/>
        <v>0</v>
      </c>
      <c r="H38" s="342">
        <f t="shared" si="32"/>
        <v>0</v>
      </c>
      <c r="I38" s="342">
        <f t="shared" si="33"/>
        <v>2</v>
      </c>
      <c r="J38" s="342">
        <f t="shared" si="34"/>
        <v>1</v>
      </c>
      <c r="K38" s="359">
        <f t="shared" si="35"/>
        <v>4</v>
      </c>
      <c r="L38" s="88"/>
      <c r="M38" s="48">
        <v>2024</v>
      </c>
      <c r="N38" s="56">
        <f>SUM(E44)</f>
        <v>0</v>
      </c>
      <c r="O38" s="56">
        <f t="shared" ref="O38:S38" si="45">SUM(F44)</f>
        <v>5</v>
      </c>
      <c r="P38" s="56">
        <f t="shared" si="45"/>
        <v>0</v>
      </c>
      <c r="Q38" s="56">
        <f t="shared" si="45"/>
        <v>0</v>
      </c>
      <c r="R38" s="56">
        <f t="shared" si="45"/>
        <v>0</v>
      </c>
      <c r="S38" s="56">
        <f t="shared" si="45"/>
        <v>0</v>
      </c>
      <c r="T38" s="284">
        <f t="shared" si="37"/>
        <v>5</v>
      </c>
      <c r="U38" s="88"/>
      <c r="V38" s="88"/>
      <c r="W38" s="88"/>
      <c r="X38" s="88"/>
      <c r="Y38" s="88"/>
      <c r="Z38" s="88"/>
      <c r="AA38" s="88"/>
      <c r="AB38" s="88"/>
      <c r="AC38" s="89"/>
      <c r="AD38" s="36"/>
      <c r="AE38" s="36"/>
      <c r="AF38" s="36"/>
      <c r="AG38" s="36"/>
      <c r="AH38" s="36"/>
    </row>
    <row r="39" spans="2:34" ht="16.5" x14ac:dyDescent="0.2">
      <c r="B39" s="45" t="str">
        <f t="shared" si="38"/>
        <v>AUDITORÍA FINANCIERA Y DE GESTIÓN VIGENCIA 2021</v>
      </c>
      <c r="C39" s="45"/>
      <c r="D39" s="90"/>
      <c r="E39" s="56">
        <f t="shared" si="29"/>
        <v>0</v>
      </c>
      <c r="F39" s="56">
        <f t="shared" si="30"/>
        <v>6</v>
      </c>
      <c r="G39" s="56">
        <f t="shared" si="31"/>
        <v>0</v>
      </c>
      <c r="H39" s="56">
        <f t="shared" si="32"/>
        <v>0</v>
      </c>
      <c r="I39" s="56">
        <f t="shared" si="33"/>
        <v>0</v>
      </c>
      <c r="J39" s="56">
        <f t="shared" si="34"/>
        <v>0</v>
      </c>
      <c r="K39" s="284">
        <f t="shared" si="35"/>
        <v>6</v>
      </c>
      <c r="L39" s="88"/>
      <c r="M39" s="285" t="s">
        <v>156</v>
      </c>
      <c r="N39" s="284">
        <f>SUM(N31:N38)</f>
        <v>1</v>
      </c>
      <c r="O39" s="284">
        <f t="shared" ref="O39:S39" si="46">SUM(O31:O38)</f>
        <v>15</v>
      </c>
      <c r="P39" s="284">
        <f t="shared" si="46"/>
        <v>2</v>
      </c>
      <c r="Q39" s="284">
        <f t="shared" si="46"/>
        <v>0</v>
      </c>
      <c r="R39" s="284">
        <f t="shared" si="46"/>
        <v>2</v>
      </c>
      <c r="S39" s="284">
        <f t="shared" si="46"/>
        <v>1</v>
      </c>
      <c r="T39" s="284">
        <f t="shared" si="37"/>
        <v>21</v>
      </c>
      <c r="U39" s="88"/>
      <c r="V39" s="88"/>
      <c r="W39" s="88"/>
      <c r="X39" s="88"/>
      <c r="Y39" s="88"/>
      <c r="Z39" s="88"/>
      <c r="AA39" s="88"/>
      <c r="AB39" s="88"/>
      <c r="AC39" s="89"/>
      <c r="AD39" s="36"/>
      <c r="AE39" s="36"/>
      <c r="AF39" s="36"/>
      <c r="AG39" s="36"/>
      <c r="AH39" s="36"/>
    </row>
    <row r="40" spans="2:34" ht="16.5" x14ac:dyDescent="0.2">
      <c r="B40" s="172" t="str">
        <f t="shared" si="38"/>
        <v>ACTUACIÓN ESPECIAL DE FISCALIZACIÓN PQRSD 311 Y 358 DE 2022 VIGENCIA 2021-2022</v>
      </c>
      <c r="C40" s="172"/>
      <c r="D40" s="356"/>
      <c r="E40" s="339">
        <f t="shared" si="29"/>
        <v>0</v>
      </c>
      <c r="F40" s="339">
        <f t="shared" si="30"/>
        <v>1</v>
      </c>
      <c r="G40" s="339">
        <f t="shared" si="31"/>
        <v>1</v>
      </c>
      <c r="H40" s="339">
        <f t="shared" si="32"/>
        <v>0</v>
      </c>
      <c r="I40" s="339">
        <f t="shared" si="33"/>
        <v>0</v>
      </c>
      <c r="J40" s="339">
        <f t="shared" si="34"/>
        <v>0</v>
      </c>
      <c r="K40" s="357">
        <f t="shared" si="35"/>
        <v>2</v>
      </c>
      <c r="L40" s="88"/>
      <c r="M40" s="88"/>
      <c r="N40" s="88"/>
      <c r="O40" s="88"/>
      <c r="P40" s="88"/>
      <c r="Q40" s="88"/>
      <c r="R40" s="88"/>
      <c r="S40" s="88"/>
      <c r="T40" s="88"/>
      <c r="U40" s="88"/>
      <c r="V40" s="88"/>
      <c r="W40" s="88"/>
      <c r="X40" s="88"/>
      <c r="Y40" s="88"/>
      <c r="Z40" s="88"/>
      <c r="AA40" s="88"/>
      <c r="AB40" s="88"/>
      <c r="AC40" s="89"/>
      <c r="AD40" s="36"/>
      <c r="AE40" s="36"/>
      <c r="AF40" s="36"/>
      <c r="AG40" s="36"/>
      <c r="AH40" s="36"/>
    </row>
    <row r="41" spans="2:34" ht="16.5" x14ac:dyDescent="0.2">
      <c r="B41" s="178" t="str">
        <f t="shared" si="38"/>
        <v>AUDITORÍA FINANCIERA Y DE GESTIÓN VIGENCIA 2022</v>
      </c>
      <c r="C41" s="178"/>
      <c r="D41" s="358"/>
      <c r="E41" s="342">
        <f t="shared" si="29"/>
        <v>0</v>
      </c>
      <c r="F41" s="342">
        <f t="shared" si="30"/>
        <v>0</v>
      </c>
      <c r="G41" s="342">
        <f t="shared" si="31"/>
        <v>1</v>
      </c>
      <c r="H41" s="342">
        <f t="shared" si="32"/>
        <v>0</v>
      </c>
      <c r="I41" s="342">
        <f t="shared" si="33"/>
        <v>0</v>
      </c>
      <c r="J41" s="342">
        <f t="shared" si="34"/>
        <v>0</v>
      </c>
      <c r="K41" s="359">
        <f t="shared" si="35"/>
        <v>1</v>
      </c>
      <c r="L41" s="88"/>
      <c r="M41" s="88"/>
      <c r="N41" s="88"/>
      <c r="O41" s="88"/>
      <c r="P41" s="88"/>
      <c r="Q41" s="88"/>
      <c r="R41" s="88"/>
      <c r="S41" s="88"/>
      <c r="T41" s="88"/>
      <c r="U41" s="88"/>
      <c r="V41" s="88"/>
      <c r="W41" s="88"/>
      <c r="X41" s="88"/>
      <c r="Y41" s="88"/>
      <c r="Z41" s="88"/>
      <c r="AA41" s="88"/>
      <c r="AB41" s="88"/>
      <c r="AC41" s="89"/>
      <c r="AD41" s="36"/>
      <c r="AE41" s="36"/>
      <c r="AF41" s="36"/>
      <c r="AG41" s="36"/>
      <c r="AH41" s="36"/>
    </row>
    <row r="42" spans="2:34" ht="16.5" x14ac:dyDescent="0.2">
      <c r="B42" s="172" t="str">
        <f t="shared" si="38"/>
        <v>AUDITORÍA FINANCIERA Y DE GESTIÓN VIGENCIA 2023</v>
      </c>
      <c r="C42" s="172"/>
      <c r="D42" s="356"/>
      <c r="E42" s="339">
        <f t="shared" si="29"/>
        <v>0</v>
      </c>
      <c r="F42" s="339">
        <f t="shared" si="30"/>
        <v>1</v>
      </c>
      <c r="G42" s="339">
        <f t="shared" si="31"/>
        <v>0</v>
      </c>
      <c r="H42" s="339">
        <f t="shared" si="32"/>
        <v>0</v>
      </c>
      <c r="I42" s="339">
        <f t="shared" si="33"/>
        <v>0</v>
      </c>
      <c r="J42" s="339">
        <f t="shared" si="34"/>
        <v>0</v>
      </c>
      <c r="K42" s="357">
        <f t="shared" si="35"/>
        <v>1</v>
      </c>
      <c r="L42" s="88"/>
      <c r="M42" s="88"/>
      <c r="N42" s="88"/>
      <c r="O42" s="88"/>
      <c r="P42" s="88"/>
      <c r="Q42" s="88"/>
      <c r="R42" s="88"/>
      <c r="S42" s="88"/>
      <c r="T42" s="88"/>
      <c r="U42" s="88"/>
      <c r="V42" s="88"/>
      <c r="W42" s="88"/>
      <c r="X42" s="88"/>
      <c r="Y42" s="88"/>
      <c r="Z42" s="88"/>
      <c r="AA42" s="88"/>
      <c r="AB42" s="88"/>
      <c r="AC42" s="89"/>
      <c r="AD42" s="36"/>
      <c r="AE42" s="36"/>
      <c r="AF42" s="36"/>
      <c r="AG42" s="36"/>
      <c r="AH42" s="36"/>
    </row>
    <row r="43" spans="2:34" ht="16.5" x14ac:dyDescent="0.2">
      <c r="B43" s="178" t="str">
        <f t="shared" si="38"/>
        <v>AUDITORÍA DE CUMPLIMIENTO GESTION INTEGRAL DE LOS ACTIVOS FIJOS VIGENCIA 2023</v>
      </c>
      <c r="C43" s="178"/>
      <c r="D43" s="358"/>
      <c r="E43" s="342">
        <f t="shared" si="29"/>
        <v>0</v>
      </c>
      <c r="F43" s="342">
        <f t="shared" si="30"/>
        <v>1</v>
      </c>
      <c r="G43" s="342">
        <f t="shared" si="31"/>
        <v>0</v>
      </c>
      <c r="H43" s="342">
        <f t="shared" si="32"/>
        <v>0</v>
      </c>
      <c r="I43" s="342">
        <f t="shared" si="33"/>
        <v>0</v>
      </c>
      <c r="J43" s="342">
        <f t="shared" si="34"/>
        <v>0</v>
      </c>
      <c r="K43" s="359">
        <f t="shared" si="35"/>
        <v>1</v>
      </c>
      <c r="L43" s="88"/>
      <c r="M43" s="88"/>
      <c r="N43" s="88"/>
      <c r="O43" s="88"/>
      <c r="P43" s="88"/>
      <c r="Q43" s="88"/>
      <c r="R43" s="88"/>
      <c r="S43" s="88"/>
      <c r="T43" s="88"/>
      <c r="U43" s="88"/>
      <c r="V43" s="88"/>
      <c r="W43" s="88"/>
      <c r="X43" s="88"/>
      <c r="Y43" s="88"/>
      <c r="Z43" s="88"/>
      <c r="AA43" s="88"/>
      <c r="AB43" s="88"/>
      <c r="AC43" s="89"/>
      <c r="AD43" s="36"/>
      <c r="AE43" s="36"/>
      <c r="AF43" s="36"/>
      <c r="AG43" s="36"/>
      <c r="AH43" s="36"/>
    </row>
    <row r="44" spans="2:34" ht="16.5" x14ac:dyDescent="0.2">
      <c r="B44" s="45" t="str">
        <f>B21</f>
        <v>AUDITORÍA FINANCIERA, DE GESTIÓN Y RESULTADOS VIGENCIA 2024</v>
      </c>
      <c r="C44" s="45"/>
      <c r="D44" s="90"/>
      <c r="E44" s="56">
        <f t="shared" si="29"/>
        <v>0</v>
      </c>
      <c r="F44" s="56">
        <f t="shared" si="30"/>
        <v>5</v>
      </c>
      <c r="G44" s="56">
        <f t="shared" si="31"/>
        <v>0</v>
      </c>
      <c r="H44" s="56">
        <f t="shared" si="32"/>
        <v>0</v>
      </c>
      <c r="I44" s="56">
        <f t="shared" si="33"/>
        <v>0</v>
      </c>
      <c r="J44" s="56">
        <f t="shared" si="34"/>
        <v>0</v>
      </c>
      <c r="K44" s="284">
        <f t="shared" si="35"/>
        <v>5</v>
      </c>
      <c r="L44" s="88"/>
      <c r="M44" s="88"/>
      <c r="N44" s="88"/>
      <c r="O44" s="88"/>
      <c r="P44" s="88"/>
      <c r="Q44" s="88"/>
      <c r="R44" s="88"/>
      <c r="S44" s="88"/>
      <c r="T44" s="88"/>
      <c r="U44" s="88"/>
      <c r="V44" s="88"/>
      <c r="W44" s="88"/>
      <c r="X44" s="88"/>
      <c r="Y44" s="88"/>
      <c r="Z44" s="88"/>
      <c r="AA44" s="88"/>
      <c r="AB44" s="88"/>
      <c r="AC44" s="89"/>
      <c r="AD44" s="36"/>
      <c r="AE44" s="36"/>
      <c r="AF44" s="36"/>
      <c r="AG44" s="36"/>
      <c r="AH44" s="36"/>
    </row>
    <row r="45" spans="2:34" ht="16.5" hidden="1" x14ac:dyDescent="0.2">
      <c r="B45" s="45">
        <f t="shared" si="38"/>
        <v>0</v>
      </c>
      <c r="C45" s="45"/>
      <c r="D45" s="90"/>
      <c r="E45" s="350"/>
      <c r="F45" s="350"/>
      <c r="G45" s="350"/>
      <c r="H45" s="350"/>
      <c r="I45" s="350"/>
      <c r="J45" s="350"/>
      <c r="K45" s="284">
        <f t="shared" ref="K45:K47" si="47">SUM(E45:J45)</f>
        <v>0</v>
      </c>
      <c r="L45" s="88"/>
      <c r="M45" s="88"/>
      <c r="N45" s="88"/>
      <c r="O45" s="88"/>
      <c r="P45" s="88"/>
      <c r="Q45" s="88"/>
      <c r="R45" s="88"/>
      <c r="S45" s="88"/>
      <c r="T45" s="88"/>
      <c r="U45" s="88"/>
      <c r="V45" s="88"/>
      <c r="W45" s="88"/>
      <c r="X45" s="88"/>
      <c r="Y45" s="88"/>
      <c r="Z45" s="88"/>
      <c r="AA45" s="88"/>
      <c r="AB45" s="88"/>
      <c r="AC45" s="89"/>
      <c r="AD45" s="36"/>
      <c r="AE45" s="36"/>
      <c r="AF45" s="36"/>
      <c r="AG45" s="36"/>
      <c r="AH45" s="36"/>
    </row>
    <row r="46" spans="2:34" ht="16.5" hidden="1" x14ac:dyDescent="0.2">
      <c r="B46" s="45">
        <f>B23</f>
        <v>0</v>
      </c>
      <c r="C46" s="45"/>
      <c r="D46" s="90"/>
      <c r="E46" s="350"/>
      <c r="F46" s="350"/>
      <c r="G46" s="350"/>
      <c r="H46" s="350"/>
      <c r="I46" s="350"/>
      <c r="J46" s="350"/>
      <c r="K46" s="284">
        <f t="shared" si="47"/>
        <v>0</v>
      </c>
      <c r="L46" s="88"/>
      <c r="M46" s="88"/>
      <c r="N46" s="88"/>
      <c r="O46" s="88"/>
      <c r="P46" s="88"/>
      <c r="Q46" s="88"/>
      <c r="R46" s="88"/>
      <c r="S46" s="88"/>
      <c r="T46" s="88"/>
      <c r="U46" s="88"/>
      <c r="V46" s="88"/>
      <c r="W46" s="88"/>
      <c r="X46" s="88"/>
      <c r="Y46" s="88"/>
      <c r="Z46" s="88"/>
      <c r="AA46" s="88"/>
      <c r="AB46" s="88"/>
      <c r="AC46" s="89"/>
      <c r="AD46" s="36"/>
      <c r="AE46" s="36"/>
      <c r="AF46" s="36"/>
      <c r="AG46" s="36"/>
      <c r="AH46" s="36"/>
    </row>
    <row r="47" spans="2:34" ht="16.5" hidden="1" x14ac:dyDescent="0.2">
      <c r="B47" s="45">
        <f t="shared" si="38"/>
        <v>0</v>
      </c>
      <c r="C47" s="45"/>
      <c r="D47" s="90"/>
      <c r="E47" s="350"/>
      <c r="F47" s="350"/>
      <c r="G47" s="350"/>
      <c r="H47" s="350"/>
      <c r="I47" s="350"/>
      <c r="J47" s="350"/>
      <c r="K47" s="284">
        <f t="shared" si="47"/>
        <v>0</v>
      </c>
      <c r="L47" s="88"/>
      <c r="M47" s="88"/>
      <c r="N47" s="88"/>
      <c r="O47" s="88"/>
      <c r="P47" s="88"/>
      <c r="Q47" s="88"/>
      <c r="R47" s="88"/>
      <c r="S47" s="88"/>
      <c r="T47" s="88"/>
      <c r="U47" s="88"/>
      <c r="V47" s="88"/>
      <c r="W47" s="88"/>
      <c r="X47" s="88"/>
      <c r="Y47" s="88"/>
      <c r="Z47" s="88"/>
      <c r="AA47" s="88"/>
      <c r="AB47" s="88"/>
      <c r="AC47" s="89"/>
      <c r="AD47" s="36"/>
      <c r="AE47" s="36"/>
      <c r="AF47" s="36"/>
      <c r="AG47" s="36"/>
      <c r="AH47" s="36"/>
    </row>
    <row r="48" spans="2:34" ht="14.25" x14ac:dyDescent="0.2">
      <c r="B48" s="85" t="s">
        <v>156</v>
      </c>
      <c r="C48" s="85"/>
      <c r="D48" s="90"/>
      <c r="E48" s="284">
        <f>SUM(E31:E47)</f>
        <v>1</v>
      </c>
      <c r="F48" s="284">
        <f t="shared" ref="F48:J48" si="48">SUM(F31:F47)</f>
        <v>15</v>
      </c>
      <c r="G48" s="284">
        <f t="shared" si="48"/>
        <v>2</v>
      </c>
      <c r="H48" s="284">
        <f t="shared" si="48"/>
        <v>0</v>
      </c>
      <c r="I48" s="284">
        <f t="shared" si="48"/>
        <v>2</v>
      </c>
      <c r="J48" s="284">
        <f t="shared" si="48"/>
        <v>1</v>
      </c>
      <c r="K48" s="284">
        <f t="shared" ref="K48" si="49">SUM(E48:J48)</f>
        <v>21</v>
      </c>
      <c r="L48" s="88"/>
      <c r="M48" s="88"/>
      <c r="N48" s="88"/>
      <c r="O48" s="88"/>
      <c r="P48" s="88"/>
      <c r="Q48" s="88"/>
      <c r="R48" s="88"/>
      <c r="S48" s="88"/>
      <c r="T48" s="88"/>
      <c r="U48" s="88"/>
      <c r="V48" s="88"/>
      <c r="W48" s="88"/>
      <c r="X48" s="88"/>
      <c r="Y48" s="88"/>
      <c r="Z48" s="88"/>
      <c r="AA48" s="88"/>
      <c r="AB48" s="88"/>
      <c r="AC48" s="89"/>
      <c r="AD48" s="36"/>
      <c r="AE48" s="36"/>
      <c r="AF48" s="36"/>
      <c r="AG48" s="36"/>
      <c r="AH48" s="36"/>
    </row>
    <row r="49" spans="1:34" x14ac:dyDescent="0.2">
      <c r="B49" s="87"/>
      <c r="C49" s="87"/>
      <c r="D49" s="87"/>
      <c r="E49" s="88"/>
      <c r="F49" s="88"/>
      <c r="G49" s="88"/>
      <c r="H49" s="88"/>
      <c r="I49" s="88"/>
      <c r="J49" s="88"/>
      <c r="K49" s="88"/>
      <c r="L49" s="88"/>
      <c r="M49" s="88"/>
      <c r="N49" s="35"/>
      <c r="O49" s="35"/>
      <c r="P49" s="35"/>
      <c r="Q49" s="35"/>
      <c r="R49" s="35"/>
      <c r="S49" s="35"/>
      <c r="T49" s="35"/>
      <c r="U49" s="88"/>
      <c r="V49" s="88"/>
      <c r="W49" s="88"/>
      <c r="X49" s="88"/>
      <c r="Y49" s="88"/>
      <c r="Z49" s="88"/>
      <c r="AA49" s="88"/>
      <c r="AB49" s="88"/>
      <c r="AC49" s="89"/>
      <c r="AD49" s="36"/>
      <c r="AE49" s="36"/>
      <c r="AF49" s="36"/>
      <c r="AG49" s="36"/>
      <c r="AH49" s="36"/>
    </row>
    <row r="50" spans="1:34" x14ac:dyDescent="0.2">
      <c r="B50" s="87"/>
      <c r="C50" s="87"/>
      <c r="D50" s="87"/>
      <c r="E50" s="88"/>
      <c r="F50" s="88"/>
      <c r="G50" s="88"/>
      <c r="H50" s="88"/>
      <c r="I50" s="88"/>
      <c r="J50" s="88"/>
      <c r="K50" s="88"/>
      <c r="L50" s="88"/>
      <c r="M50" s="88"/>
      <c r="N50" s="88"/>
      <c r="O50" s="88"/>
      <c r="P50" s="88"/>
      <c r="Q50" s="88"/>
      <c r="R50" s="88"/>
      <c r="S50" s="88"/>
      <c r="T50" s="88"/>
      <c r="U50" s="88"/>
      <c r="V50" s="88"/>
      <c r="W50" s="88"/>
      <c r="X50" s="88"/>
      <c r="Y50" s="88"/>
      <c r="Z50" s="88"/>
      <c r="AA50" s="88"/>
      <c r="AB50" s="88"/>
      <c r="AC50" s="89"/>
      <c r="AD50" s="36"/>
      <c r="AE50" s="36"/>
      <c r="AF50" s="36"/>
      <c r="AG50" s="36"/>
      <c r="AH50" s="36"/>
    </row>
    <row r="51" spans="1:34" x14ac:dyDescent="0.2">
      <c r="B51" s="87"/>
      <c r="C51" s="87"/>
      <c r="D51" s="87"/>
      <c r="E51" s="88"/>
      <c r="F51" s="88"/>
      <c r="G51" s="88"/>
      <c r="H51" s="88"/>
      <c r="I51" s="88"/>
      <c r="J51" s="88"/>
      <c r="K51" s="88"/>
      <c r="L51" s="88"/>
      <c r="M51" s="88"/>
      <c r="N51" s="88"/>
      <c r="O51" s="88"/>
      <c r="P51" s="88"/>
      <c r="Q51" s="88"/>
      <c r="R51" s="88"/>
      <c r="S51" s="88"/>
      <c r="T51" s="88"/>
      <c r="U51" s="88"/>
      <c r="V51" s="88"/>
      <c r="W51" s="88"/>
      <c r="X51" s="88"/>
      <c r="Y51" s="88"/>
      <c r="Z51" s="88"/>
      <c r="AA51" s="88"/>
      <c r="AB51" s="88"/>
      <c r="AC51" s="89"/>
      <c r="AD51" s="36"/>
      <c r="AE51" s="36"/>
      <c r="AF51" s="36"/>
      <c r="AG51" s="36"/>
      <c r="AH51" s="36"/>
    </row>
    <row r="52" spans="1:34" ht="15.75" x14ac:dyDescent="0.2">
      <c r="B52" s="33" t="s">
        <v>373</v>
      </c>
      <c r="C52" s="33"/>
      <c r="D52" s="87"/>
      <c r="E52" s="88"/>
      <c r="F52" s="88"/>
      <c r="G52" s="88"/>
      <c r="H52" s="88"/>
      <c r="I52" s="88"/>
      <c r="J52" s="88"/>
      <c r="K52" s="88"/>
      <c r="L52" s="88"/>
      <c r="M52" s="88"/>
      <c r="N52" s="88"/>
      <c r="O52" s="88"/>
      <c r="P52" s="88"/>
      <c r="Q52" s="88"/>
      <c r="R52" s="88"/>
      <c r="S52" s="88"/>
      <c r="T52" s="88"/>
      <c r="U52" s="88"/>
      <c r="V52" s="88"/>
      <c r="W52" s="88"/>
      <c r="X52" s="88"/>
      <c r="Y52" s="88"/>
      <c r="Z52" s="88"/>
      <c r="AA52" s="88"/>
      <c r="AB52" s="88"/>
      <c r="AC52" s="89"/>
      <c r="AD52" s="36"/>
      <c r="AE52" s="36"/>
      <c r="AF52" s="36"/>
      <c r="AG52" s="36"/>
      <c r="AH52" s="36"/>
    </row>
    <row r="53" spans="1:34" ht="5.0999999999999996" customHeight="1" x14ac:dyDescent="0.2">
      <c r="B53" s="33"/>
      <c r="C53" s="33"/>
      <c r="D53" s="33"/>
      <c r="H53" s="88"/>
      <c r="O53" s="35"/>
      <c r="X53" s="36"/>
      <c r="Y53" s="36"/>
      <c r="Z53" s="36"/>
    </row>
    <row r="54" spans="1:34" ht="16.5" customHeight="1" outlineLevel="1" x14ac:dyDescent="0.2">
      <c r="A54" s="92"/>
      <c r="B54" s="575" t="str">
        <f>'CONSOLIDADO (2)'!B124</f>
        <v>Auditoría</v>
      </c>
      <c r="C54" s="575" t="str">
        <f>'CONSOLIDADO (2)'!C124</f>
        <v>Hallazgo</v>
      </c>
      <c r="D54" s="575" t="str">
        <f>'CONSOLIDADO (2)'!D124</f>
        <v>Fecha Informe</v>
      </c>
      <c r="E54" s="572" t="s">
        <v>259</v>
      </c>
      <c r="F54" s="572" t="s">
        <v>251</v>
      </c>
      <c r="H54" s="88"/>
      <c r="I54" s="35"/>
      <c r="U54" s="35"/>
      <c r="V54" s="35"/>
      <c r="W54" s="35"/>
    </row>
    <row r="55" spans="1:34" ht="16.5" outlineLevel="1" x14ac:dyDescent="0.2">
      <c r="A55" s="92"/>
      <c r="B55" s="575"/>
      <c r="C55" s="575"/>
      <c r="D55" s="575"/>
      <c r="E55" s="562"/>
      <c r="F55" s="562"/>
      <c r="H55" s="88"/>
      <c r="I55" s="35"/>
      <c r="M55" s="35"/>
      <c r="N55" s="35"/>
      <c r="O55" s="35"/>
      <c r="P55" s="35"/>
      <c r="Q55" s="35"/>
      <c r="R55" s="35"/>
      <c r="S55" s="35"/>
      <c r="T55" s="35"/>
      <c r="U55" s="35"/>
      <c r="V55" s="35"/>
      <c r="W55" s="35"/>
    </row>
    <row r="56" spans="1:34" ht="16.5" outlineLevel="1" x14ac:dyDescent="0.2">
      <c r="A56" s="92"/>
      <c r="B56" s="171" t="str">
        <f>'CONSOLIDADO (2)'!B126</f>
        <v>AUDITORÍA REGULAR VIGENCIA 2017</v>
      </c>
      <c r="C56" s="171" t="str">
        <f>'CONSOLIDADO (2)'!C126</f>
        <v>HALLAZGO 1</v>
      </c>
      <c r="D56" s="172" t="str">
        <f>'CONSOLIDADO (2)'!D126</f>
        <v>Informe Septiembre 2018</v>
      </c>
      <c r="E56" s="348" t="str">
        <f>IF('CONSOLIDADO (2)'!F126="","",'CONSOLIDADO (2)'!F126)</f>
        <v>Administrativa</v>
      </c>
      <c r="F56" s="173" t="str">
        <f>'CONSOLIDADO (2)'!J126</f>
        <v>Cerrado</v>
      </c>
      <c r="H56" s="88"/>
      <c r="I56" s="35"/>
      <c r="M56" s="35"/>
      <c r="N56" s="35"/>
      <c r="O56" s="35"/>
      <c r="P56" s="35"/>
      <c r="Q56" s="35"/>
      <c r="R56" s="35"/>
      <c r="S56" s="35"/>
      <c r="T56" s="35"/>
      <c r="U56" s="35"/>
      <c r="V56" s="35"/>
      <c r="W56" s="35"/>
    </row>
    <row r="57" spans="1:34" ht="16.5" outlineLevel="1" x14ac:dyDescent="0.2">
      <c r="A57" s="92"/>
      <c r="B57" s="174" t="str">
        <f>'CONSOLIDADO (2)'!B127</f>
        <v>AUDITORÍA REGULAR VIGENCIA 2017</v>
      </c>
      <c r="C57" s="174" t="str">
        <f>'CONSOLIDADO (2)'!C127</f>
        <v>HALLAZGO 2</v>
      </c>
      <c r="D57" s="175">
        <f>'CONSOLIDADO (2)'!D127</f>
        <v>0</v>
      </c>
      <c r="E57" s="351" t="str">
        <f>IF('CONSOLIDADO (2)'!F127="","",'CONSOLIDADO (2)'!F127)</f>
        <v>Administrativa</v>
      </c>
      <c r="F57" s="176" t="str">
        <f>'CONSOLIDADO (2)'!J127</f>
        <v>Cerrado</v>
      </c>
      <c r="H57" s="88"/>
      <c r="I57" s="35"/>
      <c r="M57" s="35"/>
      <c r="N57" s="35"/>
      <c r="O57" s="35"/>
      <c r="P57" s="35"/>
      <c r="Q57" s="35"/>
      <c r="R57" s="35"/>
      <c r="S57" s="35"/>
      <c r="T57" s="35"/>
      <c r="U57" s="35"/>
      <c r="V57" s="35"/>
      <c r="W57" s="35"/>
    </row>
    <row r="58" spans="1:34" ht="16.5" outlineLevel="1" x14ac:dyDescent="0.2">
      <c r="A58" s="92"/>
      <c r="B58" s="174" t="str">
        <f>'CONSOLIDADO (2)'!B128</f>
        <v>AUDITORÍA REGULAR VIGENCIA 2017</v>
      </c>
      <c r="C58" s="174" t="str">
        <f>'CONSOLIDADO (2)'!C128</f>
        <v>HALLAZGO 3</v>
      </c>
      <c r="D58" s="175">
        <f>'CONSOLIDADO (2)'!D128</f>
        <v>0</v>
      </c>
      <c r="E58" s="351" t="str">
        <f>IF('CONSOLIDADO (2)'!F128="","",'CONSOLIDADO (2)'!F128)</f>
        <v>Administrativa</v>
      </c>
      <c r="F58" s="176" t="str">
        <f>'CONSOLIDADO (2)'!J128</f>
        <v>Cerrado</v>
      </c>
      <c r="H58" s="88"/>
      <c r="I58" s="35"/>
      <c r="M58" s="35"/>
      <c r="N58" s="35"/>
      <c r="O58" s="35"/>
      <c r="P58" s="35"/>
      <c r="Q58" s="35"/>
      <c r="R58" s="35"/>
      <c r="S58" s="35"/>
      <c r="T58" s="35"/>
      <c r="U58" s="35"/>
      <c r="V58" s="35"/>
      <c r="W58" s="35"/>
    </row>
    <row r="59" spans="1:34" ht="16.5" outlineLevel="1" x14ac:dyDescent="0.2">
      <c r="A59" s="92"/>
      <c r="B59" s="174" t="str">
        <f>'CONSOLIDADO (2)'!B129</f>
        <v>AUDITORÍA REGULAR VIGENCIA 2017</v>
      </c>
      <c r="C59" s="174" t="str">
        <f>'CONSOLIDADO (2)'!C129</f>
        <v>HALLAZGO 4</v>
      </c>
      <c r="D59" s="175">
        <f>'CONSOLIDADO (2)'!D129</f>
        <v>0</v>
      </c>
      <c r="E59" s="351" t="str">
        <f>IF('CONSOLIDADO (2)'!F129="","",'CONSOLIDADO (2)'!F129)</f>
        <v>Administrativa</v>
      </c>
      <c r="F59" s="176" t="str">
        <f>'CONSOLIDADO (2)'!J129</f>
        <v>Cerrado</v>
      </c>
      <c r="H59" s="88"/>
      <c r="I59" s="35"/>
      <c r="M59" s="35"/>
      <c r="N59" s="35"/>
      <c r="O59" s="35"/>
      <c r="P59" s="35"/>
      <c r="Q59" s="35"/>
      <c r="R59" s="35"/>
      <c r="S59" s="35"/>
      <c r="T59" s="35"/>
      <c r="U59" s="35"/>
      <c r="V59" s="35"/>
      <c r="W59" s="35"/>
    </row>
    <row r="60" spans="1:34" ht="16.5" outlineLevel="1" x14ac:dyDescent="0.2">
      <c r="A60" s="92"/>
      <c r="B60" s="174" t="str">
        <f>'CONSOLIDADO (2)'!B130</f>
        <v>AUDITORÍA REGULAR VIGENCIA 2017</v>
      </c>
      <c r="C60" s="174" t="str">
        <f>'CONSOLIDADO (2)'!C130</f>
        <v>HALLAZGO 5</v>
      </c>
      <c r="D60" s="175">
        <f>'CONSOLIDADO (2)'!D130</f>
        <v>0</v>
      </c>
      <c r="E60" s="351" t="str">
        <f>IF('CONSOLIDADO (2)'!F130="","",'CONSOLIDADO (2)'!F130)</f>
        <v>Administrativa</v>
      </c>
      <c r="F60" s="176" t="str">
        <f>'CONSOLIDADO (2)'!J130</f>
        <v>Cerrado</v>
      </c>
      <c r="H60" s="88"/>
      <c r="I60" s="35"/>
      <c r="M60" s="35"/>
      <c r="N60" s="35"/>
      <c r="O60" s="35"/>
      <c r="P60" s="35"/>
      <c r="Q60" s="35"/>
      <c r="R60" s="35"/>
      <c r="S60" s="35"/>
      <c r="T60" s="35"/>
      <c r="U60" s="35"/>
      <c r="V60" s="35"/>
      <c r="W60" s="35"/>
    </row>
    <row r="61" spans="1:34" ht="16.5" outlineLevel="1" x14ac:dyDescent="0.2">
      <c r="A61" s="92"/>
      <c r="B61" s="174" t="str">
        <f>'CONSOLIDADO (2)'!B131</f>
        <v>AUDITORÍA REGULAR VIGENCIA 2017</v>
      </c>
      <c r="C61" s="174" t="str">
        <f>'CONSOLIDADO (2)'!C131</f>
        <v>HALLAZGO 6</v>
      </c>
      <c r="D61" s="175">
        <f>'CONSOLIDADO (2)'!D131</f>
        <v>0</v>
      </c>
      <c r="E61" s="351" t="str">
        <f>IF('CONSOLIDADO (2)'!F131="","",'CONSOLIDADO (2)'!F131)</f>
        <v>Administrativa</v>
      </c>
      <c r="F61" s="176" t="str">
        <f>'CONSOLIDADO (2)'!J131</f>
        <v>Cerrado</v>
      </c>
      <c r="H61" s="88"/>
      <c r="I61" s="35"/>
      <c r="M61" s="35"/>
      <c r="N61" s="35"/>
      <c r="O61" s="35"/>
      <c r="P61" s="35"/>
      <c r="Q61" s="35"/>
      <c r="R61" s="35"/>
      <c r="S61" s="35"/>
      <c r="T61" s="35"/>
      <c r="U61" s="35"/>
      <c r="V61" s="35"/>
      <c r="W61" s="35"/>
    </row>
    <row r="62" spans="1:34" ht="16.5" outlineLevel="1" x14ac:dyDescent="0.2">
      <c r="A62" s="92"/>
      <c r="B62" s="174" t="str">
        <f>'CONSOLIDADO (2)'!B132</f>
        <v>AUDITORÍA REGULAR VIGENCIA 2017</v>
      </c>
      <c r="C62" s="174" t="str">
        <f>'CONSOLIDADO (2)'!C132</f>
        <v>HALLAZGO 7</v>
      </c>
      <c r="D62" s="175">
        <f>'CONSOLIDADO (2)'!D132</f>
        <v>0</v>
      </c>
      <c r="E62" s="351" t="str">
        <f>IF('CONSOLIDADO (2)'!F132="","",'CONSOLIDADO (2)'!F132)</f>
        <v>Administrativa</v>
      </c>
      <c r="F62" s="176" t="str">
        <f>'CONSOLIDADO (2)'!J132</f>
        <v>Cerrado</v>
      </c>
      <c r="H62" s="88"/>
      <c r="I62" s="35"/>
      <c r="M62" s="35"/>
      <c r="N62" s="35"/>
      <c r="O62" s="35"/>
      <c r="P62" s="35"/>
      <c r="Q62" s="35"/>
      <c r="R62" s="35"/>
      <c r="S62" s="35"/>
      <c r="T62" s="35"/>
      <c r="U62" s="35"/>
      <c r="V62" s="35"/>
      <c r="W62" s="35"/>
    </row>
    <row r="63" spans="1:34" ht="16.5" outlineLevel="1" x14ac:dyDescent="0.2">
      <c r="A63" s="92"/>
      <c r="B63" s="174" t="str">
        <f>'CONSOLIDADO (2)'!B133</f>
        <v>AUDITORÍA REGULAR VIGENCIA 2017</v>
      </c>
      <c r="C63" s="174" t="str">
        <f>'CONSOLIDADO (2)'!C133</f>
        <v>HALLAZGO 8</v>
      </c>
      <c r="D63" s="175">
        <f>'CONSOLIDADO (2)'!D133</f>
        <v>0</v>
      </c>
      <c r="E63" s="351" t="str">
        <f>IF('CONSOLIDADO (2)'!F133="","",'CONSOLIDADO (2)'!F133)</f>
        <v>Administrativa</v>
      </c>
      <c r="F63" s="176" t="str">
        <f>'CONSOLIDADO (2)'!J133</f>
        <v>Cerrado</v>
      </c>
      <c r="H63" s="88"/>
      <c r="I63" s="35"/>
      <c r="M63" s="35"/>
      <c r="N63" s="35"/>
      <c r="O63" s="35"/>
      <c r="P63" s="35"/>
      <c r="Q63" s="35"/>
      <c r="R63" s="35"/>
      <c r="S63" s="35"/>
      <c r="T63" s="35"/>
      <c r="U63" s="35"/>
      <c r="V63" s="35"/>
      <c r="W63" s="35"/>
    </row>
    <row r="64" spans="1:34" ht="16.5" outlineLevel="1" x14ac:dyDescent="0.2">
      <c r="A64" s="92"/>
      <c r="B64" s="174" t="str">
        <f>'CONSOLIDADO (2)'!B134</f>
        <v>AUDITORÍA REGULAR VIGENCIA 2017</v>
      </c>
      <c r="C64" s="174" t="str">
        <f>'CONSOLIDADO (2)'!C134</f>
        <v>HALLAZGO 9</v>
      </c>
      <c r="D64" s="175">
        <f>'CONSOLIDADO (2)'!D134</f>
        <v>0</v>
      </c>
      <c r="E64" s="351" t="str">
        <f>IF('CONSOLIDADO (2)'!F134="","",'CONSOLIDADO (2)'!F134)</f>
        <v>Administrativa</v>
      </c>
      <c r="F64" s="176" t="str">
        <f>'CONSOLIDADO (2)'!J134</f>
        <v>Cerrado</v>
      </c>
      <c r="H64" s="88"/>
      <c r="I64" s="35"/>
      <c r="M64" s="35"/>
      <c r="N64" s="35"/>
      <c r="O64" s="35"/>
      <c r="P64" s="35"/>
      <c r="Q64" s="35"/>
      <c r="R64" s="35"/>
      <c r="S64" s="35"/>
      <c r="T64" s="35"/>
      <c r="U64" s="35"/>
      <c r="V64" s="35"/>
      <c r="W64" s="35"/>
    </row>
    <row r="65" spans="1:23" ht="16.5" outlineLevel="1" x14ac:dyDescent="0.2">
      <c r="A65" s="92"/>
      <c r="B65" s="174" t="str">
        <f>'CONSOLIDADO (2)'!B135</f>
        <v>AUDITORÍA REGULAR VIGENCIA 2017</v>
      </c>
      <c r="C65" s="174" t="str">
        <f>'CONSOLIDADO (2)'!C135</f>
        <v>HALLAZGO 10</v>
      </c>
      <c r="D65" s="175">
        <f>'CONSOLIDADO (2)'!D135</f>
        <v>0</v>
      </c>
      <c r="E65" s="351" t="str">
        <f>IF('CONSOLIDADO (2)'!F135="","",'CONSOLIDADO (2)'!F135)</f>
        <v>Administrativa</v>
      </c>
      <c r="F65" s="176" t="str">
        <f>'CONSOLIDADO (2)'!J135</f>
        <v>Cerrado</v>
      </c>
      <c r="H65" s="88"/>
      <c r="I65" s="35"/>
      <c r="M65" s="35"/>
      <c r="N65" s="35"/>
      <c r="O65" s="35"/>
      <c r="P65" s="35"/>
      <c r="Q65" s="35"/>
      <c r="R65" s="35"/>
      <c r="S65" s="35"/>
      <c r="T65" s="35"/>
      <c r="U65" s="35"/>
      <c r="V65" s="35"/>
      <c r="W65" s="35"/>
    </row>
    <row r="66" spans="1:23" ht="16.5" outlineLevel="1" x14ac:dyDescent="0.2">
      <c r="A66" s="92"/>
      <c r="B66" s="174" t="str">
        <f>'CONSOLIDADO (2)'!B136</f>
        <v>AUDITORÍA REGULAR VIGENCIA 2017</v>
      </c>
      <c r="C66" s="174" t="str">
        <f>'CONSOLIDADO (2)'!C136</f>
        <v>HALLAZGO 11</v>
      </c>
      <c r="D66" s="175">
        <f>'CONSOLIDADO (2)'!D136</f>
        <v>0</v>
      </c>
      <c r="E66" s="351" t="str">
        <f>IF('CONSOLIDADO (2)'!F136="","",'CONSOLIDADO (2)'!F136)</f>
        <v>Administrativa</v>
      </c>
      <c r="F66" s="176" t="str">
        <f>'CONSOLIDADO (2)'!J136</f>
        <v>Cerrado</v>
      </c>
      <c r="H66" s="88"/>
      <c r="I66" s="35"/>
      <c r="M66" s="35"/>
      <c r="N66" s="35"/>
      <c r="O66" s="35"/>
      <c r="P66" s="35"/>
      <c r="Q66" s="35"/>
      <c r="R66" s="35"/>
      <c r="S66" s="35"/>
      <c r="T66" s="35"/>
      <c r="U66" s="35"/>
      <c r="V66" s="35"/>
      <c r="W66" s="35"/>
    </row>
    <row r="67" spans="1:23" ht="16.5" outlineLevel="1" x14ac:dyDescent="0.2">
      <c r="A67" s="92"/>
      <c r="B67" s="174" t="str">
        <f>'CONSOLIDADO (2)'!B137</f>
        <v>AUDITORÍA REGULAR VIGENCIA 2017</v>
      </c>
      <c r="C67" s="174" t="str">
        <f>'CONSOLIDADO (2)'!C137</f>
        <v>HALLAZGO 12</v>
      </c>
      <c r="D67" s="175">
        <f>'CONSOLIDADO (2)'!D137</f>
        <v>0</v>
      </c>
      <c r="E67" s="351" t="str">
        <f>IF('CONSOLIDADO (2)'!F137="","",'CONSOLIDADO (2)'!F137)</f>
        <v>Administrativa</v>
      </c>
      <c r="F67" s="176" t="str">
        <f>'CONSOLIDADO (2)'!J137</f>
        <v>Cerrado</v>
      </c>
      <c r="H67" s="88"/>
      <c r="I67" s="35"/>
      <c r="M67" s="35"/>
      <c r="N67" s="35"/>
      <c r="O67" s="35"/>
      <c r="P67" s="35"/>
      <c r="Q67" s="35"/>
      <c r="R67" s="35"/>
      <c r="S67" s="35"/>
      <c r="T67" s="35"/>
      <c r="U67" s="35"/>
      <c r="V67" s="35"/>
      <c r="W67" s="35"/>
    </row>
    <row r="68" spans="1:23" ht="16.5" outlineLevel="1" x14ac:dyDescent="0.2">
      <c r="A68" s="92"/>
      <c r="B68" s="177" t="str">
        <f>'CONSOLIDADO (2)'!B138</f>
        <v>AUDITORÍA REGULAR VIGENCIA 2017</v>
      </c>
      <c r="C68" s="177" t="str">
        <f>'CONSOLIDADO (2)'!C138</f>
        <v>HALLAZGO 13</v>
      </c>
      <c r="D68" s="178">
        <f>'CONSOLIDADO (2)'!D138</f>
        <v>0</v>
      </c>
      <c r="E68" s="352" t="str">
        <f>IF('CONSOLIDADO (2)'!F138="","",'CONSOLIDADO (2)'!F138)</f>
        <v>Administrativa</v>
      </c>
      <c r="F68" s="179" t="str">
        <f>'CONSOLIDADO (2)'!J138</f>
        <v>Cerrado</v>
      </c>
      <c r="H68" s="88"/>
      <c r="I68" s="35"/>
      <c r="M68" s="35"/>
      <c r="N68" s="35"/>
      <c r="O68" s="35"/>
      <c r="P68" s="35"/>
      <c r="Q68" s="35"/>
      <c r="R68" s="35"/>
      <c r="S68" s="35"/>
      <c r="T68" s="35"/>
      <c r="U68" s="35"/>
      <c r="V68" s="35"/>
      <c r="W68" s="35"/>
    </row>
    <row r="69" spans="1:23" ht="16.5" outlineLevel="1" x14ac:dyDescent="0.2">
      <c r="A69" s="92"/>
      <c r="B69" s="171" t="str">
        <f>'CONSOLIDADO (2)'!B139</f>
        <v>AUDITORÍA REGULAR RESULTADOS EVALUACIÓN COMPONENTE CONTROL FINANCIERO VIGENCIA 2018</v>
      </c>
      <c r="C69" s="171" t="str">
        <f>'CONSOLIDADO (2)'!C139</f>
        <v>HALLAZGO 1</v>
      </c>
      <c r="D69" s="172" t="str">
        <f>'CONSOLIDADO (2)'!D139</f>
        <v>Informe Mayo 2019</v>
      </c>
      <c r="E69" s="348" t="str">
        <f>IF('CONSOLIDADO (2)'!F139="","",'CONSOLIDADO (2)'!F139)</f>
        <v>Administrativa</v>
      </c>
      <c r="F69" s="173" t="str">
        <f>'CONSOLIDADO (2)'!J139</f>
        <v>Cerrado</v>
      </c>
      <c r="H69" s="88"/>
      <c r="I69" s="35"/>
      <c r="M69" s="35"/>
      <c r="N69" s="35"/>
      <c r="O69" s="35"/>
      <c r="P69" s="35"/>
      <c r="Q69" s="35"/>
      <c r="R69" s="35"/>
      <c r="S69" s="35"/>
      <c r="T69" s="35"/>
      <c r="U69" s="35"/>
      <c r="V69" s="35"/>
      <c r="W69" s="35"/>
    </row>
    <row r="70" spans="1:23" ht="16.5" outlineLevel="1" x14ac:dyDescent="0.2">
      <c r="A70" s="92"/>
      <c r="B70" s="174" t="str">
        <f>'CONSOLIDADO (2)'!B140</f>
        <v>AUDITORÍA REGULAR RESULTADOS EVALUACIÓN COMPONENTE CONTROL FINANCIERO VIGENCIA 2018</v>
      </c>
      <c r="C70" s="174" t="str">
        <f>'CONSOLIDADO (2)'!C140</f>
        <v>HALLAZGO 2</v>
      </c>
      <c r="D70" s="175">
        <f>'CONSOLIDADO (2)'!D140</f>
        <v>0</v>
      </c>
      <c r="E70" s="351" t="str">
        <f>IF('CONSOLIDADO (2)'!F140="","",'CONSOLIDADO (2)'!F140)</f>
        <v>Administrativa</v>
      </c>
      <c r="F70" s="176" t="str">
        <f>'CONSOLIDADO (2)'!J140</f>
        <v>Cerrado</v>
      </c>
      <c r="H70" s="88"/>
      <c r="I70" s="35"/>
      <c r="M70" s="35"/>
      <c r="N70" s="35"/>
      <c r="O70" s="35"/>
      <c r="P70" s="35"/>
      <c r="Q70" s="35"/>
      <c r="R70" s="35"/>
      <c r="S70" s="35"/>
      <c r="T70" s="35"/>
      <c r="U70" s="35"/>
      <c r="V70" s="35"/>
      <c r="W70" s="35"/>
    </row>
    <row r="71" spans="1:23" ht="16.5" outlineLevel="1" x14ac:dyDescent="0.2">
      <c r="A71" s="92"/>
      <c r="B71" s="174" t="str">
        <f>'CONSOLIDADO (2)'!B141</f>
        <v>AUDITORÍA REGULAR RESULTADOS EVALUACIÓN COMPONENTE CONTROL FINANCIERO VIGENCIA 2018</v>
      </c>
      <c r="C71" s="174" t="str">
        <f>'CONSOLIDADO (2)'!C141</f>
        <v>HALLAZGO 3</v>
      </c>
      <c r="D71" s="175">
        <f>'CONSOLIDADO (2)'!D141</f>
        <v>0</v>
      </c>
      <c r="E71" s="351" t="str">
        <f>IF('CONSOLIDADO (2)'!F141="","",'CONSOLIDADO (2)'!F141)</f>
        <v>Administrativa</v>
      </c>
      <c r="F71" s="176" t="str">
        <f>'CONSOLIDADO (2)'!J141</f>
        <v>Cerrado</v>
      </c>
      <c r="H71" s="88"/>
      <c r="I71" s="35"/>
      <c r="M71" s="35"/>
      <c r="N71" s="35"/>
      <c r="O71" s="35"/>
      <c r="P71" s="35"/>
      <c r="Q71" s="35"/>
      <c r="R71" s="35"/>
      <c r="S71" s="35"/>
      <c r="T71" s="35"/>
      <c r="U71" s="35"/>
      <c r="V71" s="35"/>
      <c r="W71" s="35"/>
    </row>
    <row r="72" spans="1:23" ht="16.5" outlineLevel="1" x14ac:dyDescent="0.2">
      <c r="A72" s="92"/>
      <c r="B72" s="174" t="str">
        <f>'CONSOLIDADO (2)'!B142</f>
        <v>AUDITORÍA REGULAR RESULTADOS EVALUACIÓN COMPONENTE CONTROL FINANCIERO VIGENCIA 2018</v>
      </c>
      <c r="C72" s="174" t="str">
        <f>'CONSOLIDADO (2)'!C142</f>
        <v>HALLAZGO 4</v>
      </c>
      <c r="D72" s="175">
        <f>'CONSOLIDADO (2)'!D142</f>
        <v>0</v>
      </c>
      <c r="E72" s="351" t="str">
        <f>IF('CONSOLIDADO (2)'!F142="","",'CONSOLIDADO (2)'!F142)</f>
        <v>Administrativa</v>
      </c>
      <c r="F72" s="176" t="str">
        <f>'CONSOLIDADO (2)'!J142</f>
        <v>Cerrado</v>
      </c>
      <c r="H72" s="88"/>
      <c r="I72" s="35"/>
      <c r="M72" s="35"/>
      <c r="N72" s="35"/>
      <c r="O72" s="35"/>
      <c r="P72" s="35"/>
      <c r="Q72" s="35"/>
      <c r="R72" s="35"/>
      <c r="S72" s="35"/>
      <c r="T72" s="35"/>
      <c r="U72" s="35"/>
      <c r="V72" s="35"/>
      <c r="W72" s="35"/>
    </row>
    <row r="73" spans="1:23" ht="16.5" outlineLevel="1" x14ac:dyDescent="0.2">
      <c r="A73" s="92"/>
      <c r="B73" s="174" t="str">
        <f>'CONSOLIDADO (2)'!B143</f>
        <v>AUDITORÍA REGULAR RESULTADOS EVALUACIÓN COMPONENTE CONTROL FINANCIERO VIGENCIA 2018</v>
      </c>
      <c r="C73" s="174" t="str">
        <f>'CONSOLIDADO (2)'!C143</f>
        <v>HALLAZGO 5</v>
      </c>
      <c r="D73" s="175">
        <f>'CONSOLIDADO (2)'!D143</f>
        <v>0</v>
      </c>
      <c r="E73" s="351" t="str">
        <f>IF('CONSOLIDADO (2)'!F143="","",'CONSOLIDADO (2)'!F143)</f>
        <v>Administrativa</v>
      </c>
      <c r="F73" s="176" t="str">
        <f>'CONSOLIDADO (2)'!J143</f>
        <v>Cerrado</v>
      </c>
      <c r="H73" s="88"/>
      <c r="I73" s="35"/>
      <c r="M73" s="35"/>
      <c r="N73" s="35"/>
      <c r="O73" s="35"/>
      <c r="P73" s="35"/>
      <c r="Q73" s="35"/>
      <c r="R73" s="35"/>
      <c r="S73" s="35"/>
      <c r="T73" s="35"/>
      <c r="U73" s="35"/>
      <c r="V73" s="35"/>
      <c r="W73" s="35"/>
    </row>
    <row r="74" spans="1:23" ht="16.5" outlineLevel="1" x14ac:dyDescent="0.2">
      <c r="A74" s="92"/>
      <c r="B74" s="177" t="str">
        <f>'CONSOLIDADO (2)'!B144</f>
        <v>AUDITORÍA REGULAR RESULTADOS EVALUACIÓN COMPONENTE CONTROL FINANCIERO VIGENCIA 2018</v>
      </c>
      <c r="C74" s="177" t="str">
        <f>'CONSOLIDADO (2)'!C144</f>
        <v>HALLAZGO 6</v>
      </c>
      <c r="D74" s="178">
        <f>'CONSOLIDADO (2)'!D144</f>
        <v>0</v>
      </c>
      <c r="E74" s="352" t="str">
        <f>IF('CONSOLIDADO (2)'!F144="","",'CONSOLIDADO (2)'!F144)</f>
        <v>Administrativa</v>
      </c>
      <c r="F74" s="179" t="str">
        <f>'CONSOLIDADO (2)'!J144</f>
        <v>Cerrado</v>
      </c>
      <c r="H74" s="88"/>
      <c r="I74" s="35"/>
      <c r="M74" s="35"/>
      <c r="N74" s="35"/>
      <c r="O74" s="35"/>
      <c r="P74" s="35"/>
      <c r="Q74" s="35"/>
      <c r="R74" s="35"/>
      <c r="S74" s="35"/>
      <c r="T74" s="35"/>
      <c r="U74" s="35"/>
      <c r="V74" s="35"/>
      <c r="W74" s="35"/>
    </row>
    <row r="75" spans="1:23" ht="16.5" outlineLevel="1" x14ac:dyDescent="0.2">
      <c r="A75" s="92"/>
      <c r="B75" s="171" t="str">
        <f>'CONSOLIDADO (2)'!B145</f>
        <v>AUDITORÍA REGULAR VIGENCIA 2018</v>
      </c>
      <c r="C75" s="171" t="str">
        <f>'CONSOLIDADO (2)'!C145</f>
        <v>HALLAZGO 1</v>
      </c>
      <c r="D75" s="172" t="str">
        <f>'CONSOLIDADO (2)'!D145</f>
        <v>Informe Septiembre 2019</v>
      </c>
      <c r="E75" s="348" t="str">
        <f>IF('CONSOLIDADO (2)'!F145="","",'CONSOLIDADO (2)'!F145)</f>
        <v>Administrativa</v>
      </c>
      <c r="F75" s="173" t="str">
        <f>'CONSOLIDADO (2)'!J145</f>
        <v>Cerrado</v>
      </c>
      <c r="H75" s="88"/>
      <c r="I75" s="35"/>
      <c r="M75" s="35"/>
      <c r="N75" s="35"/>
      <c r="O75" s="35"/>
      <c r="P75" s="35"/>
      <c r="Q75" s="35"/>
      <c r="R75" s="35"/>
      <c r="S75" s="35"/>
      <c r="T75" s="35"/>
      <c r="U75" s="35"/>
      <c r="V75" s="35"/>
      <c r="W75" s="35"/>
    </row>
    <row r="76" spans="1:23" ht="16.5" outlineLevel="1" x14ac:dyDescent="0.2">
      <c r="A76" s="92"/>
      <c r="B76" s="174" t="str">
        <f>'CONSOLIDADO (2)'!B146</f>
        <v>AUDITORÍA REGULAR VIGENCIA 2018</v>
      </c>
      <c r="C76" s="174" t="str">
        <f>'CONSOLIDADO (2)'!C146</f>
        <v>HALLAZGO 2</v>
      </c>
      <c r="D76" s="175">
        <f>'CONSOLIDADO (2)'!D146</f>
        <v>0</v>
      </c>
      <c r="E76" s="351" t="str">
        <f>IF('CONSOLIDADO (2)'!F146="","",'CONSOLIDADO (2)'!F146)</f>
        <v>Administrativa</v>
      </c>
      <c r="F76" s="176" t="str">
        <f>'CONSOLIDADO (2)'!J146</f>
        <v>Cerrado</v>
      </c>
      <c r="H76" s="88"/>
      <c r="I76" s="35"/>
      <c r="M76" s="35"/>
      <c r="N76" s="35"/>
      <c r="O76" s="35"/>
      <c r="P76" s="35"/>
      <c r="Q76" s="35"/>
      <c r="R76" s="35"/>
      <c r="S76" s="35"/>
      <c r="T76" s="35"/>
      <c r="U76" s="35"/>
      <c r="V76" s="35"/>
      <c r="W76" s="35"/>
    </row>
    <row r="77" spans="1:23" ht="16.5" outlineLevel="1" x14ac:dyDescent="0.2">
      <c r="A77" s="92"/>
      <c r="B77" s="174" t="str">
        <f>'CONSOLIDADO (2)'!B147</f>
        <v>AUDITORÍA REGULAR VIGENCIA 2018</v>
      </c>
      <c r="C77" s="174" t="str">
        <f>'CONSOLIDADO (2)'!C147</f>
        <v>HALLAZGO 3</v>
      </c>
      <c r="D77" s="175">
        <f>'CONSOLIDADO (2)'!D147</f>
        <v>0</v>
      </c>
      <c r="E77" s="351" t="str">
        <f>IF('CONSOLIDADO (2)'!F147="","",'CONSOLIDADO (2)'!F147)</f>
        <v>Administrativa</v>
      </c>
      <c r="F77" s="176" t="str">
        <f>'CONSOLIDADO (2)'!J147</f>
        <v>Cerrado</v>
      </c>
      <c r="H77" s="88"/>
      <c r="I77" s="35"/>
      <c r="M77" s="35"/>
      <c r="N77" s="35"/>
      <c r="O77" s="35"/>
      <c r="P77" s="35"/>
      <c r="Q77" s="35"/>
      <c r="R77" s="35"/>
      <c r="S77" s="35"/>
      <c r="T77" s="35"/>
      <c r="U77" s="35"/>
      <c r="V77" s="35"/>
      <c r="W77" s="35"/>
    </row>
    <row r="78" spans="1:23" ht="16.5" outlineLevel="1" x14ac:dyDescent="0.2">
      <c r="A78" s="92"/>
      <c r="B78" s="174" t="str">
        <f>'CONSOLIDADO (2)'!B148</f>
        <v>AUDITORÍA REGULAR VIGENCIA 2018</v>
      </c>
      <c r="C78" s="174" t="str">
        <f>'CONSOLIDADO (2)'!C148</f>
        <v>HALLAZGO 4</v>
      </c>
      <c r="D78" s="175">
        <f>'CONSOLIDADO (2)'!D148</f>
        <v>0</v>
      </c>
      <c r="E78" s="351" t="str">
        <f>IF('CONSOLIDADO (2)'!F148="","",'CONSOLIDADO (2)'!F148)</f>
        <v>Administrativa</v>
      </c>
      <c r="F78" s="176" t="str">
        <f>'CONSOLIDADO (2)'!J148</f>
        <v>Cerrado</v>
      </c>
      <c r="H78" s="88"/>
      <c r="I78" s="35"/>
      <c r="M78" s="35"/>
      <c r="N78" s="35"/>
      <c r="O78" s="35"/>
      <c r="P78" s="35"/>
      <c r="Q78" s="35"/>
      <c r="R78" s="35"/>
      <c r="S78" s="35"/>
      <c r="T78" s="35"/>
      <c r="U78" s="35"/>
      <c r="V78" s="35"/>
      <c r="W78" s="35"/>
    </row>
    <row r="79" spans="1:23" ht="16.5" outlineLevel="1" x14ac:dyDescent="0.2">
      <c r="A79" s="92"/>
      <c r="B79" s="174" t="str">
        <f>'CONSOLIDADO (2)'!B149</f>
        <v>AUDITORÍA REGULAR VIGENCIA 2018</v>
      </c>
      <c r="C79" s="174" t="str">
        <f>'CONSOLIDADO (2)'!C149</f>
        <v>HALLAZGO 5</v>
      </c>
      <c r="D79" s="175">
        <f>'CONSOLIDADO (2)'!D149</f>
        <v>0</v>
      </c>
      <c r="E79" s="351" t="str">
        <f>IF('CONSOLIDADO (2)'!F149="","",'CONSOLIDADO (2)'!F149)</f>
        <v>Administrativa</v>
      </c>
      <c r="F79" s="176" t="str">
        <f>'CONSOLIDADO (2)'!J149</f>
        <v>Cerrado</v>
      </c>
      <c r="H79" s="88"/>
      <c r="I79" s="35"/>
      <c r="M79" s="35"/>
      <c r="N79" s="35"/>
      <c r="O79" s="35"/>
      <c r="P79" s="35"/>
      <c r="Q79" s="35"/>
      <c r="R79" s="35"/>
      <c r="S79" s="35"/>
      <c r="T79" s="35"/>
      <c r="U79" s="35"/>
      <c r="V79" s="35"/>
      <c r="W79" s="35"/>
    </row>
    <row r="80" spans="1:23" ht="16.5" outlineLevel="1" x14ac:dyDescent="0.2">
      <c r="A80" s="92"/>
      <c r="B80" s="174" t="str">
        <f>'CONSOLIDADO (2)'!B150</f>
        <v>AUDITORÍA REGULAR VIGENCIA 2018</v>
      </c>
      <c r="C80" s="174" t="str">
        <f>'CONSOLIDADO (2)'!C150</f>
        <v>HALLAZGO 6</v>
      </c>
      <c r="D80" s="175">
        <f>'CONSOLIDADO (2)'!D150</f>
        <v>0</v>
      </c>
      <c r="E80" s="351" t="str">
        <f>IF('CONSOLIDADO (2)'!F150="","",'CONSOLIDADO (2)'!F150)</f>
        <v>Administrativa</v>
      </c>
      <c r="F80" s="176" t="str">
        <f>'CONSOLIDADO (2)'!J150</f>
        <v>Cerrado</v>
      </c>
      <c r="H80" s="88"/>
      <c r="I80" s="35"/>
      <c r="M80" s="35"/>
      <c r="N80" s="35"/>
      <c r="O80" s="35"/>
      <c r="P80" s="35"/>
      <c r="Q80" s="35"/>
      <c r="R80" s="35"/>
      <c r="S80" s="35"/>
      <c r="T80" s="35"/>
      <c r="U80" s="35"/>
      <c r="V80" s="35"/>
      <c r="W80" s="35"/>
    </row>
    <row r="81" spans="1:23" ht="16.5" customHeight="1" outlineLevel="1" x14ac:dyDescent="0.2">
      <c r="A81" s="92"/>
      <c r="B81" s="174" t="str">
        <f>'CONSOLIDADO (2)'!B151</f>
        <v>AUDITORÍA REGULAR VIGENCIA 2018</v>
      </c>
      <c r="C81" s="174" t="str">
        <f>'CONSOLIDADO (2)'!C151</f>
        <v>HALLAZGO 7</v>
      </c>
      <c r="D81" s="175">
        <f>'CONSOLIDADO (2)'!D151</f>
        <v>0</v>
      </c>
      <c r="E81" s="351" t="str">
        <f>IF('CONSOLIDADO (2)'!F151="","",'CONSOLIDADO (2)'!F151)</f>
        <v xml:space="preserve">Fiscal y Administrativa </v>
      </c>
      <c r="F81" s="176" t="str">
        <f>'CONSOLIDADO (2)'!J151</f>
        <v>Cerrado</v>
      </c>
      <c r="H81" s="88"/>
      <c r="I81" s="35"/>
      <c r="M81" s="35"/>
      <c r="N81" s="35"/>
      <c r="O81" s="35"/>
      <c r="P81" s="35"/>
      <c r="Q81" s="35"/>
      <c r="R81" s="35"/>
      <c r="S81" s="35"/>
      <c r="T81" s="35"/>
      <c r="U81" s="35"/>
      <c r="V81" s="35"/>
      <c r="W81" s="35"/>
    </row>
    <row r="82" spans="1:23" ht="16.5" outlineLevel="1" x14ac:dyDescent="0.2">
      <c r="A82" s="92"/>
      <c r="B82" s="174" t="str">
        <f>'CONSOLIDADO (2)'!B152</f>
        <v>AUDITORÍA REGULAR VIGENCIA 2018</v>
      </c>
      <c r="C82" s="174" t="str">
        <f>'CONSOLIDADO (2)'!C152</f>
        <v>HALLAZGO 8</v>
      </c>
      <c r="D82" s="175">
        <f>'CONSOLIDADO (2)'!D152</f>
        <v>0</v>
      </c>
      <c r="E82" s="351" t="str">
        <f>IF('CONSOLIDADO (2)'!F152="","",'CONSOLIDADO (2)'!F152)</f>
        <v>Administrativa</v>
      </c>
      <c r="F82" s="176" t="str">
        <f>'CONSOLIDADO (2)'!J152</f>
        <v>Cerrado</v>
      </c>
      <c r="H82" s="88"/>
      <c r="I82" s="35"/>
      <c r="M82" s="35"/>
      <c r="N82" s="35"/>
      <c r="O82" s="35"/>
      <c r="P82" s="35"/>
      <c r="Q82" s="35"/>
      <c r="R82" s="35"/>
      <c r="S82" s="35"/>
      <c r="T82" s="35"/>
      <c r="U82" s="35"/>
      <c r="V82" s="35"/>
      <c r="W82" s="35"/>
    </row>
    <row r="83" spans="1:23" ht="16.5" outlineLevel="1" x14ac:dyDescent="0.2">
      <c r="A83" s="92"/>
      <c r="B83" s="174" t="str">
        <f>'CONSOLIDADO (2)'!B153</f>
        <v>AUDITORÍA REGULAR VIGENCIA 2018</v>
      </c>
      <c r="C83" s="174" t="str">
        <f>'CONSOLIDADO (2)'!C153</f>
        <v>HALLAZGO 9</v>
      </c>
      <c r="D83" s="175">
        <f>'CONSOLIDADO (2)'!D153</f>
        <v>0</v>
      </c>
      <c r="E83" s="351" t="str">
        <f>IF('CONSOLIDADO (2)'!F153="","",'CONSOLIDADO (2)'!F153)</f>
        <v>Administrativa</v>
      </c>
      <c r="F83" s="176" t="str">
        <f>'CONSOLIDADO (2)'!J153</f>
        <v>Cerrado</v>
      </c>
      <c r="H83" s="88"/>
      <c r="I83" s="35"/>
      <c r="M83" s="35"/>
      <c r="N83" s="35"/>
      <c r="O83" s="35"/>
      <c r="P83" s="35"/>
      <c r="Q83" s="35"/>
      <c r="R83" s="35"/>
      <c r="S83" s="35"/>
      <c r="T83" s="35"/>
      <c r="U83" s="35"/>
      <c r="V83" s="35"/>
      <c r="W83" s="35"/>
    </row>
    <row r="84" spans="1:23" ht="16.5" outlineLevel="1" x14ac:dyDescent="0.2">
      <c r="A84" s="92"/>
      <c r="B84" s="174" t="str">
        <f>'CONSOLIDADO (2)'!B154</f>
        <v>AUDITORÍA REGULAR VIGENCIA 2018</v>
      </c>
      <c r="C84" s="174" t="str">
        <f>'CONSOLIDADO (2)'!C154</f>
        <v>HALLAZGO 10</v>
      </c>
      <c r="D84" s="175">
        <f>'CONSOLIDADO (2)'!D154</f>
        <v>0</v>
      </c>
      <c r="E84" s="351" t="str">
        <f>IF('CONSOLIDADO (2)'!F154="","",'CONSOLIDADO (2)'!F154)</f>
        <v>Administrativa</v>
      </c>
      <c r="F84" s="176" t="str">
        <f>'CONSOLIDADO (2)'!J154</f>
        <v>Cerrado</v>
      </c>
      <c r="H84" s="88"/>
      <c r="I84" s="35"/>
      <c r="M84" s="35"/>
      <c r="N84" s="35"/>
      <c r="O84" s="35"/>
      <c r="P84" s="35"/>
      <c r="Q84" s="35"/>
      <c r="R84" s="35"/>
      <c r="S84" s="35"/>
      <c r="T84" s="35"/>
      <c r="U84" s="35"/>
      <c r="V84" s="35"/>
      <c r="W84" s="35"/>
    </row>
    <row r="85" spans="1:23" ht="16.5" outlineLevel="1" x14ac:dyDescent="0.2">
      <c r="A85" s="92"/>
      <c r="B85" s="174" t="str">
        <f>'CONSOLIDADO (2)'!B155</f>
        <v>AUDITORÍA REGULAR VIGENCIA 2018</v>
      </c>
      <c r="C85" s="174" t="str">
        <f>'CONSOLIDADO (2)'!C155</f>
        <v>HALLAZGO 11</v>
      </c>
      <c r="D85" s="175">
        <f>'CONSOLIDADO (2)'!D155</f>
        <v>0</v>
      </c>
      <c r="E85" s="351" t="str">
        <f>IF('CONSOLIDADO (2)'!F155="","",'CONSOLIDADO (2)'!F155)</f>
        <v>Administrativa</v>
      </c>
      <c r="F85" s="176" t="str">
        <f>'CONSOLIDADO (2)'!J155</f>
        <v>Cerrado</v>
      </c>
      <c r="H85" s="88"/>
      <c r="I85" s="35"/>
      <c r="M85" s="35"/>
      <c r="N85" s="35"/>
      <c r="O85" s="35"/>
      <c r="P85" s="35"/>
      <c r="Q85" s="35"/>
      <c r="R85" s="35"/>
      <c r="S85" s="35"/>
      <c r="T85" s="35"/>
      <c r="U85" s="35"/>
      <c r="V85" s="35"/>
      <c r="W85" s="35"/>
    </row>
    <row r="86" spans="1:23" ht="16.5" outlineLevel="1" x14ac:dyDescent="0.2">
      <c r="A86" s="92"/>
      <c r="B86" s="177" t="str">
        <f>'CONSOLIDADO (2)'!B156</f>
        <v>AUDITORÍA REGULAR VIGENCIA 2018</v>
      </c>
      <c r="C86" s="174" t="str">
        <f>'CONSOLIDADO (2)'!C156</f>
        <v>HALLAZGO 12</v>
      </c>
      <c r="D86" s="178">
        <f>'CONSOLIDADO (2)'!D156</f>
        <v>0</v>
      </c>
      <c r="E86" s="352" t="str">
        <f>IF('CONSOLIDADO (2)'!F156="","",'CONSOLIDADO (2)'!F156)</f>
        <v>Administrativa</v>
      </c>
      <c r="F86" s="179" t="str">
        <f>'CONSOLIDADO (2)'!J156</f>
        <v>Cerrado</v>
      </c>
      <c r="H86" s="88"/>
      <c r="I86" s="35"/>
      <c r="M86" s="35"/>
      <c r="N86" s="35"/>
      <c r="O86" s="35"/>
      <c r="P86" s="35"/>
      <c r="Q86" s="35"/>
      <c r="R86" s="35"/>
      <c r="S86" s="35"/>
      <c r="T86" s="35"/>
      <c r="U86" s="35"/>
      <c r="V86" s="35"/>
      <c r="W86" s="35"/>
    </row>
    <row r="87" spans="1:23" ht="16.5" outlineLevel="1" x14ac:dyDescent="0.2">
      <c r="A87" s="92"/>
      <c r="B87" s="171" t="str">
        <f>'CONSOLIDADO (2)'!B157</f>
        <v>AUDITORÍA REGULAR RESULTADOS EVALUACIÓN COMPONENTE FINANCIERO VIGENCIA 2019</v>
      </c>
      <c r="C87" s="171" t="str">
        <f>'CONSOLIDADO (2)'!C157</f>
        <v>HALLAZGO 1</v>
      </c>
      <c r="D87" s="172" t="str">
        <f>'CONSOLIDADO (2)'!D157</f>
        <v>Informe Mayo 2020</v>
      </c>
      <c r="E87" s="348" t="str">
        <f>IF('CONSOLIDADO (2)'!F157="","",'CONSOLIDADO (2)'!F157)</f>
        <v>Administrativa</v>
      </c>
      <c r="F87" s="173" t="str">
        <f>'CONSOLIDADO (2)'!J157</f>
        <v>Cerrado</v>
      </c>
      <c r="H87" s="88"/>
      <c r="I87" s="35"/>
      <c r="M87" s="35"/>
      <c r="N87" s="35"/>
      <c r="O87" s="35"/>
      <c r="P87" s="35"/>
      <c r="Q87" s="35"/>
      <c r="R87" s="35"/>
      <c r="S87" s="35"/>
      <c r="T87" s="35"/>
      <c r="U87" s="35"/>
      <c r="V87" s="35"/>
      <c r="W87" s="35"/>
    </row>
    <row r="88" spans="1:23" ht="16.5" outlineLevel="1" x14ac:dyDescent="0.2">
      <c r="A88" s="92"/>
      <c r="B88" s="174" t="str">
        <f>'CONSOLIDADO (2)'!B158</f>
        <v>AUDITORÍA REGULAR RESULTADOS EVALUACIÓN COMPONENTE FINANCIERO VIGENCIA 2019</v>
      </c>
      <c r="C88" s="174" t="str">
        <f>'CONSOLIDADO (2)'!C158</f>
        <v>HALLAZGO 2</v>
      </c>
      <c r="D88" s="175">
        <f>'CONSOLIDADO (2)'!D158</f>
        <v>0</v>
      </c>
      <c r="E88" s="351" t="str">
        <f>IF('CONSOLIDADO (2)'!F158="","",'CONSOLIDADO (2)'!F158)</f>
        <v>Administrativa</v>
      </c>
      <c r="F88" s="176" t="str">
        <f>'CONSOLIDADO (2)'!J158</f>
        <v>Cerrado</v>
      </c>
      <c r="H88" s="88"/>
      <c r="I88" s="35"/>
      <c r="M88" s="35"/>
      <c r="N88" s="35"/>
      <c r="O88" s="35"/>
      <c r="P88" s="35"/>
      <c r="Q88" s="35"/>
      <c r="R88" s="35"/>
      <c r="S88" s="35"/>
      <c r="T88" s="35"/>
      <c r="U88" s="35"/>
      <c r="V88" s="35"/>
      <c r="W88" s="35"/>
    </row>
    <row r="89" spans="1:23" ht="16.5" outlineLevel="1" x14ac:dyDescent="0.2">
      <c r="A89" s="92"/>
      <c r="B89" s="174" t="str">
        <f>'CONSOLIDADO (2)'!B159</f>
        <v>AUDITORÍA REGULAR RESULTADOS EVALUACIÓN COMPONENTE FINANCIERO VIGENCIA 2019</v>
      </c>
      <c r="C89" s="174" t="str">
        <f>'CONSOLIDADO (2)'!C159</f>
        <v>HALLAZGO 3</v>
      </c>
      <c r="D89" s="175">
        <f>'CONSOLIDADO (2)'!D159</f>
        <v>0</v>
      </c>
      <c r="E89" s="351" t="str">
        <f>IF('CONSOLIDADO (2)'!F159="","",'CONSOLIDADO (2)'!F159)</f>
        <v>Administrativa</v>
      </c>
      <c r="F89" s="176" t="str">
        <f>'CONSOLIDADO (2)'!J159</f>
        <v>Cerrado</v>
      </c>
      <c r="H89" s="88"/>
      <c r="I89" s="35"/>
      <c r="M89" s="35"/>
      <c r="N89" s="35"/>
      <c r="O89" s="35"/>
      <c r="P89" s="35"/>
      <c r="Q89" s="35"/>
      <c r="R89" s="35"/>
      <c r="S89" s="35"/>
      <c r="T89" s="35"/>
      <c r="U89" s="35"/>
      <c r="V89" s="35"/>
      <c r="W89" s="35"/>
    </row>
    <row r="90" spans="1:23" ht="16.5" outlineLevel="1" x14ac:dyDescent="0.2">
      <c r="A90" s="92"/>
      <c r="B90" s="177" t="str">
        <f>'CONSOLIDADO (2)'!B160</f>
        <v>AUDITORÍA REGULAR RESULTADOS EVALUACIÓN COMPONENTE FINANCIERO VIGENCIA 2019</v>
      </c>
      <c r="C90" s="174" t="str">
        <f>'CONSOLIDADO (2)'!C160</f>
        <v>HALLAZGO 4</v>
      </c>
      <c r="D90" s="178">
        <f>'CONSOLIDADO (2)'!D160</f>
        <v>0</v>
      </c>
      <c r="E90" s="352" t="str">
        <f>IF('CONSOLIDADO (2)'!F160="","",'CONSOLIDADO (2)'!F160)</f>
        <v>Administrativa</v>
      </c>
      <c r="F90" s="179" t="str">
        <f>'CONSOLIDADO (2)'!J160</f>
        <v>Cerrado</v>
      </c>
      <c r="H90" s="88"/>
      <c r="I90" s="35"/>
      <c r="M90" s="35"/>
      <c r="N90" s="35"/>
      <c r="O90" s="35"/>
      <c r="P90" s="35"/>
      <c r="Q90" s="35"/>
      <c r="R90" s="35"/>
      <c r="S90" s="35"/>
      <c r="T90" s="35"/>
      <c r="U90" s="35"/>
      <c r="V90" s="35"/>
      <c r="W90" s="35"/>
    </row>
    <row r="91" spans="1:23" ht="16.5" outlineLevel="1" x14ac:dyDescent="0.2">
      <c r="A91" s="92"/>
      <c r="B91" s="171" t="str">
        <f>'CONSOLIDADO (2)'!B161</f>
        <v>AUDITORÍA REGULAR VIGENCIA 2019</v>
      </c>
      <c r="C91" s="171" t="str">
        <f>'CONSOLIDADO (2)'!C161</f>
        <v>HALLAZGO 1</v>
      </c>
      <c r="D91" s="172" t="str">
        <f>'CONSOLIDADO (2)'!D161</f>
        <v>Informe Diciembre 2020</v>
      </c>
      <c r="E91" s="348" t="str">
        <f>IF('CONSOLIDADO (2)'!F161="","",'CONSOLIDADO (2)'!F161)</f>
        <v>Administrativa</v>
      </c>
      <c r="F91" s="173" t="str">
        <f>'CONSOLIDADO (2)'!J161</f>
        <v>Cerrado</v>
      </c>
      <c r="H91" s="88"/>
      <c r="I91" s="35"/>
      <c r="M91" s="35"/>
      <c r="N91" s="35"/>
      <c r="O91" s="35"/>
      <c r="P91" s="35"/>
      <c r="Q91" s="35"/>
      <c r="R91" s="35"/>
      <c r="S91" s="35"/>
      <c r="T91" s="35"/>
      <c r="U91" s="35"/>
      <c r="V91" s="35"/>
      <c r="W91" s="35"/>
    </row>
    <row r="92" spans="1:23" ht="16.5" outlineLevel="1" x14ac:dyDescent="0.2">
      <c r="A92" s="92"/>
      <c r="B92" s="174" t="str">
        <f>'CONSOLIDADO (2)'!B162</f>
        <v>AUDITORÍA REGULAR VIGENCIA 2019</v>
      </c>
      <c r="C92" s="174" t="str">
        <f>'CONSOLIDADO (2)'!C162</f>
        <v>HALLAZGO 2</v>
      </c>
      <c r="D92" s="175">
        <f>'CONSOLIDADO (2)'!D162</f>
        <v>0</v>
      </c>
      <c r="E92" s="351" t="str">
        <f>IF('CONSOLIDADO (2)'!F162="","",'CONSOLIDADO (2)'!F162)</f>
        <v>Administrativa</v>
      </c>
      <c r="F92" s="176" t="str">
        <f>'CONSOLIDADO (2)'!J162</f>
        <v>Cerrado</v>
      </c>
      <c r="H92" s="88"/>
      <c r="I92" s="35"/>
      <c r="M92" s="35"/>
      <c r="N92" s="35"/>
      <c r="O92" s="35"/>
      <c r="P92" s="35"/>
      <c r="Q92" s="35"/>
      <c r="R92" s="35"/>
      <c r="S92" s="35"/>
      <c r="T92" s="35"/>
      <c r="U92" s="35"/>
      <c r="V92" s="35"/>
      <c r="W92" s="35"/>
    </row>
    <row r="93" spans="1:23" ht="16.5" customHeight="1" outlineLevel="1" x14ac:dyDescent="0.2">
      <c r="A93" s="92"/>
      <c r="B93" s="174" t="str">
        <f>'CONSOLIDADO (2)'!B163</f>
        <v>AUDITORÍA REGULAR VIGENCIA 2019</v>
      </c>
      <c r="C93" s="174" t="str">
        <f>'CONSOLIDADO (2)'!C163</f>
        <v>HALLAZGO 3</v>
      </c>
      <c r="D93" s="175">
        <f>'CONSOLIDADO (2)'!D163</f>
        <v>0</v>
      </c>
      <c r="E93" s="351" t="str">
        <f>IF('CONSOLIDADO (2)'!F163="","",'CONSOLIDADO (2)'!F163)</f>
        <v xml:space="preserve">Administrativa, Fiscal y Disciplinaria </v>
      </c>
      <c r="F93" s="176" t="str">
        <f>'CONSOLIDADO (2)'!J163</f>
        <v>Cerrado</v>
      </c>
      <c r="H93" s="88"/>
      <c r="I93" s="35"/>
      <c r="M93" s="35"/>
      <c r="N93" s="35"/>
      <c r="O93" s="35"/>
      <c r="P93" s="35"/>
      <c r="Q93" s="35"/>
      <c r="R93" s="35"/>
      <c r="S93" s="35"/>
      <c r="T93" s="35"/>
      <c r="U93" s="35"/>
      <c r="V93" s="35"/>
      <c r="W93" s="35"/>
    </row>
    <row r="94" spans="1:23" ht="16.5" customHeight="1" outlineLevel="1" x14ac:dyDescent="0.2">
      <c r="A94" s="92"/>
      <c r="B94" s="174" t="str">
        <f>'CONSOLIDADO (2)'!B164</f>
        <v>AUDITORÍA REGULAR VIGENCIA 2019</v>
      </c>
      <c r="C94" s="174" t="str">
        <f>'CONSOLIDADO (2)'!C164</f>
        <v>HALLAZGO 4</v>
      </c>
      <c r="D94" s="175">
        <f>'CONSOLIDADO (2)'!D164</f>
        <v>0</v>
      </c>
      <c r="E94" s="351" t="str">
        <f>IF('CONSOLIDADO (2)'!F164="","",'CONSOLIDADO (2)'!F164)</f>
        <v xml:space="preserve">Administrativa y Disciplinaria </v>
      </c>
      <c r="F94" s="176" t="str">
        <f>'CONSOLIDADO (2)'!J164</f>
        <v>Cerrado</v>
      </c>
      <c r="H94" s="88"/>
      <c r="I94" s="35"/>
      <c r="M94" s="35"/>
      <c r="N94" s="35"/>
      <c r="O94" s="35"/>
      <c r="P94" s="35"/>
      <c r="Q94" s="35"/>
      <c r="R94" s="35"/>
      <c r="S94" s="35"/>
      <c r="T94" s="35"/>
      <c r="U94" s="35"/>
      <c r="V94" s="35"/>
      <c r="W94" s="35"/>
    </row>
    <row r="95" spans="1:23" ht="16.5" customHeight="1" outlineLevel="1" x14ac:dyDescent="0.2">
      <c r="A95" s="92"/>
      <c r="B95" s="174" t="str">
        <f>'CONSOLIDADO (2)'!B165</f>
        <v>AUDITORÍA REGULAR VIGENCIA 2019</v>
      </c>
      <c r="C95" s="174" t="str">
        <f>'CONSOLIDADO (2)'!C165</f>
        <v>HALLAZGO 5</v>
      </c>
      <c r="D95" s="175">
        <f>'CONSOLIDADO (2)'!D165</f>
        <v>0</v>
      </c>
      <c r="E95" s="351" t="str">
        <f>IF('CONSOLIDADO (2)'!F165="","",'CONSOLIDADO (2)'!F165)</f>
        <v xml:space="preserve">Administrativa, Fiscal y Disciplinaria </v>
      </c>
      <c r="F95" s="176" t="str">
        <f>'CONSOLIDADO (2)'!J165</f>
        <v>Cerrado</v>
      </c>
      <c r="H95" s="88"/>
      <c r="I95" s="35"/>
      <c r="M95" s="35"/>
      <c r="N95" s="35"/>
      <c r="O95" s="35"/>
      <c r="P95" s="35"/>
      <c r="Q95" s="35"/>
      <c r="R95" s="35"/>
      <c r="S95" s="35"/>
      <c r="T95" s="35"/>
      <c r="U95" s="35"/>
      <c r="V95" s="35"/>
      <c r="W95" s="35"/>
    </row>
    <row r="96" spans="1:23" ht="16.5" customHeight="1" outlineLevel="1" x14ac:dyDescent="0.2">
      <c r="A96" s="92"/>
      <c r="B96" s="174" t="str">
        <f>'CONSOLIDADO (2)'!B166</f>
        <v>AUDITORÍA REGULAR VIGENCIA 2019</v>
      </c>
      <c r="C96" s="174" t="str">
        <f>'CONSOLIDADO (2)'!C166</f>
        <v>HALLAZGO 6</v>
      </c>
      <c r="D96" s="175">
        <f>'CONSOLIDADO (2)'!D166</f>
        <v>0</v>
      </c>
      <c r="E96" s="351" t="str">
        <f>IF('CONSOLIDADO (2)'!F166="","",'CONSOLIDADO (2)'!F166)</f>
        <v xml:space="preserve">Administrativa, Fiscal y Disciplinaria </v>
      </c>
      <c r="F96" s="176" t="str">
        <f>'CONSOLIDADO (2)'!J166</f>
        <v>Cerrado</v>
      </c>
      <c r="H96" s="88"/>
      <c r="I96" s="35"/>
      <c r="M96" s="35"/>
      <c r="N96" s="35"/>
      <c r="O96" s="35"/>
      <c r="P96" s="35"/>
      <c r="Q96" s="35"/>
      <c r="R96" s="35"/>
      <c r="S96" s="35"/>
      <c r="T96" s="35"/>
      <c r="U96" s="35"/>
      <c r="V96" s="35"/>
      <c r="W96" s="35"/>
    </row>
    <row r="97" spans="1:23" ht="16.5" customHeight="1" outlineLevel="1" x14ac:dyDescent="0.2">
      <c r="A97" s="92"/>
      <c r="B97" s="174" t="str">
        <f>'CONSOLIDADO (2)'!B167</f>
        <v>AUDITORÍA REGULAR VIGENCIA 2019</v>
      </c>
      <c r="C97" s="174" t="str">
        <f>'CONSOLIDADO (2)'!C167</f>
        <v>HALLAZGO 7</v>
      </c>
      <c r="D97" s="175">
        <f>'CONSOLIDADO (2)'!D167</f>
        <v>0</v>
      </c>
      <c r="E97" s="351" t="str">
        <f>IF('CONSOLIDADO (2)'!F167="","",'CONSOLIDADO (2)'!F167)</f>
        <v xml:space="preserve">Administrativa y Disciplinaria </v>
      </c>
      <c r="F97" s="176" t="str">
        <f>'CONSOLIDADO (2)'!J167</f>
        <v>Cerrado</v>
      </c>
      <c r="H97" s="88"/>
      <c r="I97" s="35"/>
      <c r="M97" s="35"/>
      <c r="N97" s="35"/>
      <c r="O97" s="35"/>
      <c r="P97" s="35"/>
      <c r="Q97" s="35"/>
      <c r="R97" s="35"/>
      <c r="S97" s="35"/>
      <c r="T97" s="35"/>
      <c r="U97" s="35"/>
      <c r="V97" s="35"/>
      <c r="W97" s="35"/>
    </row>
    <row r="98" spans="1:23" ht="16.5" customHeight="1" outlineLevel="1" x14ac:dyDescent="0.2">
      <c r="A98" s="92"/>
      <c r="B98" s="174" t="str">
        <f>'CONSOLIDADO (2)'!B168</f>
        <v>AUDITORÍA REGULAR VIGENCIA 2019</v>
      </c>
      <c r="C98" s="174" t="str">
        <f>'CONSOLIDADO (2)'!C168</f>
        <v>HALLAZGO 8</v>
      </c>
      <c r="D98" s="175">
        <f>'CONSOLIDADO (2)'!D168</f>
        <v>0</v>
      </c>
      <c r="E98" s="351" t="str">
        <f>IF('CONSOLIDADO (2)'!F168="","",'CONSOLIDADO (2)'!F168)</f>
        <v xml:space="preserve">Fiscal y Administrativa </v>
      </c>
      <c r="F98" s="176" t="str">
        <f>'CONSOLIDADO (2)'!J168</f>
        <v>Cerrado</v>
      </c>
      <c r="H98" s="88"/>
      <c r="I98" s="35"/>
      <c r="M98" s="35"/>
      <c r="N98" s="35"/>
      <c r="O98" s="35"/>
      <c r="P98" s="35"/>
      <c r="Q98" s="35"/>
      <c r="R98" s="35"/>
      <c r="S98" s="35"/>
      <c r="T98" s="35"/>
      <c r="U98" s="35"/>
      <c r="V98" s="35"/>
      <c r="W98" s="35"/>
    </row>
    <row r="99" spans="1:23" ht="16.5" customHeight="1" outlineLevel="1" x14ac:dyDescent="0.2">
      <c r="A99" s="92"/>
      <c r="B99" s="174" t="str">
        <f>'CONSOLIDADO (2)'!B169</f>
        <v>AUDITORÍA REGULAR VIGENCIA 2019</v>
      </c>
      <c r="C99" s="174" t="str">
        <f>'CONSOLIDADO (2)'!C169</f>
        <v>HALLAZGO 9</v>
      </c>
      <c r="D99" s="175">
        <f>'CONSOLIDADO (2)'!D169</f>
        <v>0</v>
      </c>
      <c r="E99" s="351" t="str">
        <f>IF('CONSOLIDADO (2)'!F169="","",'CONSOLIDADO (2)'!F169)</f>
        <v xml:space="preserve">Fiscal y Administrativa </v>
      </c>
      <c r="F99" s="176" t="str">
        <f>'CONSOLIDADO (2)'!J169</f>
        <v>Cerrado</v>
      </c>
      <c r="H99" s="88"/>
      <c r="I99" s="35"/>
      <c r="M99" s="35"/>
      <c r="N99" s="35"/>
      <c r="O99" s="35"/>
      <c r="P99" s="35"/>
      <c r="Q99" s="35"/>
      <c r="R99" s="35"/>
      <c r="S99" s="35"/>
      <c r="T99" s="35"/>
      <c r="U99" s="35"/>
      <c r="V99" s="35"/>
      <c r="W99" s="35"/>
    </row>
    <row r="100" spans="1:23" ht="16.5" outlineLevel="1" x14ac:dyDescent="0.2">
      <c r="A100" s="92"/>
      <c r="B100" s="174" t="str">
        <f>'CONSOLIDADO (2)'!B170</f>
        <v>AUDITORÍA REGULAR VIGENCIA 2019</v>
      </c>
      <c r="C100" s="174" t="str">
        <f>'CONSOLIDADO (2)'!C170</f>
        <v>HALLAZGO 10</v>
      </c>
      <c r="D100" s="175">
        <f>'CONSOLIDADO (2)'!D170</f>
        <v>0</v>
      </c>
      <c r="E100" s="351" t="str">
        <f>IF('CONSOLIDADO (2)'!F170="","",'CONSOLIDADO (2)'!F170)</f>
        <v>Administrativa</v>
      </c>
      <c r="F100" s="176" t="str">
        <f>'CONSOLIDADO (2)'!J170</f>
        <v>Cerrado</v>
      </c>
      <c r="H100" s="88"/>
      <c r="I100" s="35"/>
      <c r="M100" s="35"/>
      <c r="N100" s="35"/>
      <c r="O100" s="35"/>
      <c r="P100" s="35"/>
      <c r="Q100" s="35"/>
      <c r="R100" s="35"/>
      <c r="S100" s="35"/>
      <c r="T100" s="35"/>
      <c r="U100" s="35"/>
      <c r="V100" s="35"/>
      <c r="W100" s="35"/>
    </row>
    <row r="101" spans="1:23" ht="16.5" customHeight="1" outlineLevel="1" x14ac:dyDescent="0.2">
      <c r="A101" s="92"/>
      <c r="B101" s="174" t="str">
        <f>'CONSOLIDADO (2)'!B171</f>
        <v>AUDITORÍA REGULAR VIGENCIA 2019</v>
      </c>
      <c r="C101" s="174" t="str">
        <f>'CONSOLIDADO (2)'!C171</f>
        <v>HALLAZGO 11</v>
      </c>
      <c r="D101" s="175">
        <f>'CONSOLIDADO (2)'!D171</f>
        <v>0</v>
      </c>
      <c r="E101" s="351" t="str">
        <f>IF('CONSOLIDADO (2)'!F171="","",'CONSOLIDADO (2)'!F171)</f>
        <v xml:space="preserve">Administrativa, Fiscal y Disciplinaria </v>
      </c>
      <c r="F101" s="176" t="str">
        <f>'CONSOLIDADO (2)'!J171</f>
        <v>Cerrado</v>
      </c>
      <c r="H101" s="88"/>
      <c r="I101" s="35"/>
      <c r="M101" s="35"/>
      <c r="N101" s="35"/>
      <c r="O101" s="35"/>
      <c r="P101" s="35"/>
      <c r="Q101" s="35"/>
      <c r="R101" s="35"/>
      <c r="S101" s="35"/>
      <c r="T101" s="35"/>
      <c r="U101" s="35"/>
      <c r="V101" s="35"/>
      <c r="W101" s="35"/>
    </row>
    <row r="102" spans="1:23" ht="16.5" customHeight="1" outlineLevel="1" x14ac:dyDescent="0.2">
      <c r="A102" s="92"/>
      <c r="B102" s="174" t="str">
        <f>'CONSOLIDADO (2)'!B172</f>
        <v>AUDITORÍA REGULAR VIGENCIA 2019</v>
      </c>
      <c r="C102" s="174" t="str">
        <f>'CONSOLIDADO (2)'!C172</f>
        <v>HALLAZGO 12</v>
      </c>
      <c r="D102" s="175">
        <f>'CONSOLIDADO (2)'!D172</f>
        <v>0</v>
      </c>
      <c r="E102" s="351" t="str">
        <f>IF('CONSOLIDADO (2)'!F172="","",'CONSOLIDADO (2)'!F172)</f>
        <v xml:space="preserve">Administrativa, Fiscal y Disciplinaria </v>
      </c>
      <c r="F102" s="176" t="str">
        <f>'CONSOLIDADO (2)'!J172</f>
        <v>Cerrado</v>
      </c>
      <c r="H102" s="88"/>
      <c r="I102" s="35"/>
      <c r="M102" s="35"/>
      <c r="N102" s="35"/>
      <c r="O102" s="35"/>
      <c r="P102" s="35"/>
      <c r="Q102" s="35"/>
      <c r="R102" s="35"/>
      <c r="S102" s="35"/>
      <c r="T102" s="35"/>
      <c r="U102" s="35"/>
      <c r="V102" s="35"/>
      <c r="W102" s="35"/>
    </row>
    <row r="103" spans="1:23" ht="16.5" customHeight="1" outlineLevel="1" x14ac:dyDescent="0.2">
      <c r="A103" s="92"/>
      <c r="B103" s="174" t="str">
        <f>'CONSOLIDADO (2)'!B173</f>
        <v>AUDITORÍA REGULAR VIGENCIA 2019</v>
      </c>
      <c r="C103" s="174" t="str">
        <f>'CONSOLIDADO (2)'!C173</f>
        <v>HALLAZGO 13</v>
      </c>
      <c r="D103" s="175">
        <f>'CONSOLIDADO (2)'!D173</f>
        <v>0</v>
      </c>
      <c r="E103" s="351" t="str">
        <f>IF('CONSOLIDADO (2)'!F173="","",'CONSOLIDADO (2)'!F173)</f>
        <v xml:space="preserve">Administrativa, Fiscal y Disciplinaria </v>
      </c>
      <c r="F103" s="176" t="str">
        <f>'CONSOLIDADO (2)'!J173</f>
        <v>Cerrado</v>
      </c>
      <c r="H103" s="88"/>
      <c r="I103" s="35"/>
      <c r="M103" s="35"/>
      <c r="N103" s="35"/>
      <c r="O103" s="35"/>
      <c r="P103" s="35"/>
      <c r="Q103" s="35"/>
      <c r="R103" s="35"/>
      <c r="S103" s="35"/>
      <c r="T103" s="35"/>
      <c r="U103" s="35"/>
      <c r="V103" s="35"/>
      <c r="W103" s="35"/>
    </row>
    <row r="104" spans="1:23" ht="16.5" customHeight="1" outlineLevel="1" x14ac:dyDescent="0.2">
      <c r="A104" s="92"/>
      <c r="B104" s="174" t="str">
        <f>'CONSOLIDADO (2)'!B174</f>
        <v>AUDITORÍA REGULAR VIGENCIA 2019</v>
      </c>
      <c r="C104" s="174" t="str">
        <f>'CONSOLIDADO (2)'!C174</f>
        <v>HALLAZGO 14</v>
      </c>
      <c r="D104" s="175">
        <f>'CONSOLIDADO (2)'!D174</f>
        <v>0</v>
      </c>
      <c r="E104" s="351" t="str">
        <f>IF('CONSOLIDADO (2)'!F174="","",'CONSOLIDADO (2)'!F174)</f>
        <v xml:space="preserve">Administrativa y Disciplinaria </v>
      </c>
      <c r="F104" s="176" t="str">
        <f>'CONSOLIDADO (2)'!J174</f>
        <v>Cerrado</v>
      </c>
      <c r="H104" s="88"/>
      <c r="I104" s="35"/>
      <c r="M104" s="35"/>
      <c r="N104" s="35"/>
      <c r="O104" s="35"/>
      <c r="P104" s="35"/>
      <c r="Q104" s="35"/>
      <c r="R104" s="35"/>
      <c r="S104" s="35"/>
      <c r="T104" s="35"/>
      <c r="U104" s="35"/>
      <c r="V104" s="35"/>
      <c r="W104" s="35"/>
    </row>
    <row r="105" spans="1:23" ht="16.5" customHeight="1" outlineLevel="1" x14ac:dyDescent="0.2">
      <c r="A105" s="92"/>
      <c r="B105" s="174" t="str">
        <f>'CONSOLIDADO (2)'!B175</f>
        <v>AUDITORÍA REGULAR VIGENCIA 2019</v>
      </c>
      <c r="C105" s="174" t="str">
        <f>'CONSOLIDADO (2)'!C175</f>
        <v>HALLAZGO 15</v>
      </c>
      <c r="D105" s="175">
        <f>'CONSOLIDADO (2)'!D175</f>
        <v>0</v>
      </c>
      <c r="E105" s="351" t="str">
        <f>IF('CONSOLIDADO (2)'!F175="","",'CONSOLIDADO (2)'!F175)</f>
        <v xml:space="preserve">Administrativa, Fiscal y Disciplinaria </v>
      </c>
      <c r="F105" s="176" t="str">
        <f>'CONSOLIDADO (2)'!J175</f>
        <v>Cerrado</v>
      </c>
      <c r="H105" s="88"/>
      <c r="I105" s="35"/>
      <c r="M105" s="35"/>
      <c r="N105" s="35"/>
      <c r="O105" s="35"/>
      <c r="P105" s="35"/>
      <c r="Q105" s="35"/>
      <c r="R105" s="35"/>
      <c r="S105" s="35"/>
      <c r="T105" s="35"/>
      <c r="U105" s="35"/>
      <c r="V105" s="35"/>
      <c r="W105" s="35"/>
    </row>
    <row r="106" spans="1:23" ht="16.5" customHeight="1" outlineLevel="1" x14ac:dyDescent="0.2">
      <c r="A106" s="92"/>
      <c r="B106" s="174" t="str">
        <f>'CONSOLIDADO (2)'!B176</f>
        <v>AUDITORÍA REGULAR VIGENCIA 2019</v>
      </c>
      <c r="C106" s="174" t="str">
        <f>'CONSOLIDADO (2)'!C176</f>
        <v>HALLAZGO 16</v>
      </c>
      <c r="D106" s="175">
        <f>'CONSOLIDADO (2)'!D176</f>
        <v>0</v>
      </c>
      <c r="E106" s="351" t="str">
        <f>IF('CONSOLIDADO (2)'!F176="","",'CONSOLIDADO (2)'!F176)</f>
        <v xml:space="preserve">Administrativa, Fiscal y Disciplinaria </v>
      </c>
      <c r="F106" s="176" t="str">
        <f>'CONSOLIDADO (2)'!J176</f>
        <v>Cerrado</v>
      </c>
      <c r="H106" s="88"/>
      <c r="I106" s="35"/>
      <c r="M106" s="35"/>
      <c r="N106" s="35"/>
      <c r="O106" s="35"/>
      <c r="P106" s="35"/>
      <c r="Q106" s="35"/>
      <c r="R106" s="35"/>
      <c r="S106" s="35"/>
      <c r="T106" s="35"/>
      <c r="U106" s="35"/>
      <c r="V106" s="35"/>
      <c r="W106" s="35"/>
    </row>
    <row r="107" spans="1:23" ht="16.5" outlineLevel="1" x14ac:dyDescent="0.2">
      <c r="A107" s="92"/>
      <c r="B107" s="174" t="str">
        <f>'CONSOLIDADO (2)'!B177</f>
        <v>AUDITORÍA REGULAR VIGENCIA 2019</v>
      </c>
      <c r="C107" s="174" t="str">
        <f>'CONSOLIDADO (2)'!C177</f>
        <v>HALLAZGO 17</v>
      </c>
      <c r="D107" s="175">
        <f>'CONSOLIDADO (2)'!D177</f>
        <v>0</v>
      </c>
      <c r="E107" s="351" t="str">
        <f>IF('CONSOLIDADO (2)'!F177="","",'CONSOLIDADO (2)'!F177)</f>
        <v>Administrativa</v>
      </c>
      <c r="F107" s="176" t="str">
        <f>'CONSOLIDADO (2)'!J177</f>
        <v>Cerrado</v>
      </c>
      <c r="H107" s="88"/>
      <c r="I107" s="35"/>
      <c r="M107" s="35"/>
      <c r="N107" s="35"/>
      <c r="O107" s="35"/>
      <c r="P107" s="35"/>
      <c r="Q107" s="35"/>
      <c r="R107" s="35"/>
      <c r="S107" s="35"/>
      <c r="T107" s="35"/>
      <c r="U107" s="35"/>
      <c r="V107" s="35"/>
      <c r="W107" s="35"/>
    </row>
    <row r="108" spans="1:23" ht="16.5" outlineLevel="1" x14ac:dyDescent="0.2">
      <c r="A108" s="92"/>
      <c r="B108" s="174" t="str">
        <f>'CONSOLIDADO (2)'!B178</f>
        <v>AUDITORÍA REGULAR VIGENCIA 2019</v>
      </c>
      <c r="C108" s="174" t="str">
        <f>'CONSOLIDADO (2)'!C178</f>
        <v>HALLAZGO 18</v>
      </c>
      <c r="D108" s="175">
        <f>'CONSOLIDADO (2)'!D178</f>
        <v>0</v>
      </c>
      <c r="E108" s="351" t="str">
        <f>IF('CONSOLIDADO (2)'!F178="","",'CONSOLIDADO (2)'!F178)</f>
        <v>Administrativa</v>
      </c>
      <c r="F108" s="176" t="str">
        <f>'CONSOLIDADO (2)'!J178</f>
        <v>Cerrado</v>
      </c>
      <c r="H108" s="88"/>
      <c r="I108" s="35"/>
      <c r="M108" s="35"/>
      <c r="N108" s="35"/>
      <c r="O108" s="35"/>
      <c r="P108" s="35"/>
      <c r="Q108" s="35"/>
      <c r="R108" s="35"/>
      <c r="S108" s="35"/>
      <c r="T108" s="35"/>
      <c r="U108" s="35"/>
      <c r="V108" s="35"/>
      <c r="W108" s="35"/>
    </row>
    <row r="109" spans="1:23" ht="16.5" customHeight="1" outlineLevel="1" x14ac:dyDescent="0.2">
      <c r="A109" s="92"/>
      <c r="B109" s="174" t="str">
        <f>'CONSOLIDADO (2)'!B179</f>
        <v>AUDITORÍA REGULAR VIGENCIA 2019</v>
      </c>
      <c r="C109" s="174" t="str">
        <f>'CONSOLIDADO (2)'!C179</f>
        <v>HALLAZGO 19</v>
      </c>
      <c r="D109" s="175">
        <f>'CONSOLIDADO (2)'!D179</f>
        <v>0</v>
      </c>
      <c r="E109" s="351" t="str">
        <f>IF('CONSOLIDADO (2)'!F179="","",'CONSOLIDADO (2)'!F179)</f>
        <v xml:space="preserve">Administrativa y Disciplinaria </v>
      </c>
      <c r="F109" s="176" t="str">
        <f>'CONSOLIDADO (2)'!J179</f>
        <v>Cerrado</v>
      </c>
      <c r="H109" s="88"/>
      <c r="I109" s="35"/>
      <c r="M109" s="35"/>
      <c r="N109" s="35"/>
      <c r="O109" s="35"/>
      <c r="P109" s="35"/>
      <c r="Q109" s="35"/>
      <c r="R109" s="35"/>
      <c r="S109" s="35"/>
      <c r="T109" s="35"/>
      <c r="U109" s="35"/>
      <c r="V109" s="35"/>
      <c r="W109" s="35"/>
    </row>
    <row r="110" spans="1:23" ht="16.5" outlineLevel="1" x14ac:dyDescent="0.2">
      <c r="A110" s="92"/>
      <c r="B110" s="174" t="str">
        <f>'CONSOLIDADO (2)'!B180</f>
        <v>AUDITORÍA REGULAR VIGENCIA 2019</v>
      </c>
      <c r="C110" s="174" t="str">
        <f>'CONSOLIDADO (2)'!C180</f>
        <v>HALLAZGO 20</v>
      </c>
      <c r="D110" s="175">
        <f>'CONSOLIDADO (2)'!D180</f>
        <v>0</v>
      </c>
      <c r="E110" s="351" t="str">
        <f>IF('CONSOLIDADO (2)'!F180="","",'CONSOLIDADO (2)'!F180)</f>
        <v>Administrativa</v>
      </c>
      <c r="F110" s="176" t="str">
        <f>'CONSOLIDADO (2)'!J180</f>
        <v>Cerrado</v>
      </c>
      <c r="H110" s="88"/>
      <c r="I110" s="35"/>
      <c r="M110" s="35"/>
      <c r="N110" s="35"/>
      <c r="O110" s="35"/>
      <c r="P110" s="35"/>
      <c r="Q110" s="35"/>
      <c r="R110" s="35"/>
      <c r="S110" s="35"/>
      <c r="T110" s="35"/>
      <c r="U110" s="35"/>
      <c r="V110" s="35"/>
      <c r="W110" s="35"/>
    </row>
    <row r="111" spans="1:23" ht="16.5" outlineLevel="1" x14ac:dyDescent="0.2">
      <c r="A111" s="92"/>
      <c r="B111" s="174" t="str">
        <f>'CONSOLIDADO (2)'!B181</f>
        <v>AUDITORÍA REGULAR VIGENCIA 2019</v>
      </c>
      <c r="C111" s="174" t="str">
        <f>'CONSOLIDADO (2)'!C181</f>
        <v>HALLAZGO 21</v>
      </c>
      <c r="D111" s="175">
        <f>'CONSOLIDADO (2)'!D181</f>
        <v>0</v>
      </c>
      <c r="E111" s="351" t="str">
        <f>IF('CONSOLIDADO (2)'!F181="","",'CONSOLIDADO (2)'!F181)</f>
        <v>Administrativa</v>
      </c>
      <c r="F111" s="176" t="str">
        <f>'CONSOLIDADO (2)'!J181</f>
        <v>Cerrado</v>
      </c>
      <c r="H111" s="88"/>
      <c r="I111" s="35"/>
      <c r="M111" s="35"/>
      <c r="N111" s="35"/>
      <c r="O111" s="35"/>
      <c r="P111" s="35"/>
      <c r="Q111" s="35"/>
      <c r="R111" s="35"/>
      <c r="S111" s="35"/>
      <c r="T111" s="35"/>
      <c r="U111" s="35"/>
      <c r="V111" s="35"/>
      <c r="W111" s="35"/>
    </row>
    <row r="112" spans="1:23" ht="16.5" outlineLevel="1" x14ac:dyDescent="0.2">
      <c r="A112" s="92"/>
      <c r="B112" s="174" t="str">
        <f>'CONSOLIDADO (2)'!B182</f>
        <v>AUDITORÍA REGULAR VIGENCIA 2019</v>
      </c>
      <c r="C112" s="174" t="str">
        <f>'CONSOLIDADO (2)'!C182</f>
        <v>HALLAZGO 22</v>
      </c>
      <c r="D112" s="175">
        <f>'CONSOLIDADO (2)'!D182</f>
        <v>0</v>
      </c>
      <c r="E112" s="351" t="str">
        <f>IF('CONSOLIDADO (2)'!F182="","",'CONSOLIDADO (2)'!F182)</f>
        <v>Administrativa</v>
      </c>
      <c r="F112" s="176" t="str">
        <f>'CONSOLIDADO (2)'!J182</f>
        <v>Cerrado</v>
      </c>
      <c r="H112" s="88"/>
      <c r="I112" s="35"/>
      <c r="M112" s="35"/>
      <c r="N112" s="35"/>
      <c r="O112" s="35"/>
      <c r="P112" s="35"/>
      <c r="Q112" s="35"/>
      <c r="R112" s="35"/>
      <c r="S112" s="35"/>
      <c r="T112" s="35"/>
      <c r="U112" s="35"/>
      <c r="V112" s="35"/>
      <c r="W112" s="35"/>
    </row>
    <row r="113" spans="1:23" ht="16.5" outlineLevel="1" x14ac:dyDescent="0.2">
      <c r="A113" s="92"/>
      <c r="B113" s="174" t="str">
        <f>'CONSOLIDADO (2)'!B183</f>
        <v>AUDITORÍA REGULAR VIGENCIA 2019</v>
      </c>
      <c r="C113" s="174" t="str">
        <f>'CONSOLIDADO (2)'!C183</f>
        <v>HALLAZGO 23</v>
      </c>
      <c r="D113" s="175">
        <f>'CONSOLIDADO (2)'!D183</f>
        <v>0</v>
      </c>
      <c r="E113" s="351" t="str">
        <f>IF('CONSOLIDADO (2)'!F183="","",'CONSOLIDADO (2)'!F183)</f>
        <v>Administrativa</v>
      </c>
      <c r="F113" s="176" t="str">
        <f>'CONSOLIDADO (2)'!J183</f>
        <v>Cerrado</v>
      </c>
      <c r="H113" s="88"/>
      <c r="I113" s="35"/>
      <c r="M113" s="35"/>
      <c r="N113" s="35"/>
      <c r="O113" s="35"/>
      <c r="P113" s="35"/>
      <c r="Q113" s="35"/>
      <c r="R113" s="35"/>
      <c r="S113" s="35"/>
      <c r="T113" s="35"/>
      <c r="U113" s="35"/>
      <c r="V113" s="35"/>
      <c r="W113" s="35"/>
    </row>
    <row r="114" spans="1:23" ht="16.5" outlineLevel="1" x14ac:dyDescent="0.2">
      <c r="A114" s="92"/>
      <c r="B114" s="174" t="str">
        <f>'CONSOLIDADO (2)'!B184</f>
        <v>AUDITORÍA REGULAR VIGENCIA 2019</v>
      </c>
      <c r="C114" s="174" t="str">
        <f>'CONSOLIDADO (2)'!C184</f>
        <v>HALLAZGO 24</v>
      </c>
      <c r="D114" s="175">
        <f>'CONSOLIDADO (2)'!D184</f>
        <v>0</v>
      </c>
      <c r="E114" s="351" t="str">
        <f>IF('CONSOLIDADO (2)'!F184="","",'CONSOLIDADO (2)'!F184)</f>
        <v>Administrativa</v>
      </c>
      <c r="F114" s="176" t="str">
        <f>'CONSOLIDADO (2)'!J184</f>
        <v>Cerrado</v>
      </c>
      <c r="H114" s="88"/>
      <c r="I114" s="35"/>
      <c r="M114" s="35"/>
      <c r="N114" s="35"/>
      <c r="O114" s="35"/>
      <c r="P114" s="35"/>
      <c r="Q114" s="35"/>
      <c r="R114" s="35"/>
      <c r="S114" s="35"/>
      <c r="T114" s="35"/>
      <c r="U114" s="35"/>
      <c r="V114" s="35"/>
      <c r="W114" s="35"/>
    </row>
    <row r="115" spans="1:23" ht="16.5" outlineLevel="1" x14ac:dyDescent="0.2">
      <c r="A115" s="92"/>
      <c r="B115" s="174" t="str">
        <f>'CONSOLIDADO (2)'!B185</f>
        <v>AUDITORÍA REGULAR VIGENCIA 2019</v>
      </c>
      <c r="C115" s="174" t="str">
        <f>'CONSOLIDADO (2)'!C185</f>
        <v>HALLAZGO 25</v>
      </c>
      <c r="D115" s="175">
        <f>'CONSOLIDADO (2)'!D185</f>
        <v>0</v>
      </c>
      <c r="E115" s="351" t="str">
        <f>IF('CONSOLIDADO (2)'!F185="","",'CONSOLIDADO (2)'!F185)</f>
        <v>Administrativa</v>
      </c>
      <c r="F115" s="176" t="str">
        <f>'CONSOLIDADO (2)'!J185</f>
        <v>Cerrado</v>
      </c>
      <c r="H115" s="88"/>
      <c r="I115" s="35"/>
      <c r="M115" s="35"/>
      <c r="N115" s="35"/>
      <c r="O115" s="35"/>
      <c r="P115" s="35"/>
      <c r="Q115" s="35"/>
      <c r="R115" s="35"/>
      <c r="S115" s="35"/>
      <c r="T115" s="35"/>
      <c r="U115" s="35"/>
      <c r="V115" s="35"/>
      <c r="W115" s="35"/>
    </row>
    <row r="116" spans="1:23" ht="16.5" outlineLevel="1" x14ac:dyDescent="0.2">
      <c r="A116" s="92"/>
      <c r="B116" s="174" t="str">
        <f>'CONSOLIDADO (2)'!B186</f>
        <v>AUDITORÍA REGULAR VIGENCIA 2019</v>
      </c>
      <c r="C116" s="174" t="str">
        <f>'CONSOLIDADO (2)'!C186</f>
        <v>HALLAZGO 26</v>
      </c>
      <c r="D116" s="175">
        <f>'CONSOLIDADO (2)'!D186</f>
        <v>0</v>
      </c>
      <c r="E116" s="351" t="str">
        <f>IF('CONSOLIDADO (2)'!F186="","",'CONSOLIDADO (2)'!F186)</f>
        <v>Administrativa</v>
      </c>
      <c r="F116" s="176" t="str">
        <f>'CONSOLIDADO (2)'!J186</f>
        <v>Cerrado</v>
      </c>
      <c r="H116" s="88"/>
      <c r="I116" s="35"/>
      <c r="M116" s="35"/>
      <c r="N116" s="35"/>
      <c r="O116" s="35"/>
      <c r="P116" s="35"/>
      <c r="Q116" s="35"/>
      <c r="R116" s="35"/>
      <c r="S116" s="35"/>
      <c r="T116" s="35"/>
      <c r="U116" s="35"/>
      <c r="V116" s="35"/>
      <c r="W116" s="35"/>
    </row>
    <row r="117" spans="1:23" ht="16.5" outlineLevel="1" x14ac:dyDescent="0.2">
      <c r="A117" s="92"/>
      <c r="B117" s="174" t="str">
        <f>'CONSOLIDADO (2)'!B187</f>
        <v>AUDITORÍA REGULAR VIGENCIA 2019</v>
      </c>
      <c r="C117" s="174" t="str">
        <f>'CONSOLIDADO (2)'!C187</f>
        <v>HALLAZGO 27</v>
      </c>
      <c r="D117" s="175">
        <f>'CONSOLIDADO (2)'!D187</f>
        <v>0</v>
      </c>
      <c r="E117" s="351" t="str">
        <f>IF('CONSOLIDADO (2)'!F187="","",'CONSOLIDADO (2)'!F187)</f>
        <v>Administrativa</v>
      </c>
      <c r="F117" s="176" t="str">
        <f>'CONSOLIDADO (2)'!J187</f>
        <v>Cerrado</v>
      </c>
      <c r="H117" s="88"/>
      <c r="I117" s="35"/>
      <c r="M117" s="35"/>
      <c r="N117" s="35"/>
      <c r="O117" s="35"/>
      <c r="P117" s="35"/>
      <c r="Q117" s="35"/>
      <c r="R117" s="35"/>
      <c r="S117" s="35"/>
      <c r="T117" s="35"/>
      <c r="U117" s="35"/>
      <c r="V117" s="35"/>
      <c r="W117" s="35"/>
    </row>
    <row r="118" spans="1:23" ht="16.5" outlineLevel="1" x14ac:dyDescent="0.2">
      <c r="A118" s="92"/>
      <c r="B118" s="174" t="str">
        <f>'CONSOLIDADO (2)'!B188</f>
        <v>AUDITORÍA REGULAR VIGENCIA 2019</v>
      </c>
      <c r="C118" s="174" t="str">
        <f>'CONSOLIDADO (2)'!C188</f>
        <v>HALLAZGO 28</v>
      </c>
      <c r="D118" s="175">
        <f>'CONSOLIDADO (2)'!D188</f>
        <v>0</v>
      </c>
      <c r="E118" s="351" t="str">
        <f>IF('CONSOLIDADO (2)'!F188="","",'CONSOLIDADO (2)'!F188)</f>
        <v>Administrativa</v>
      </c>
      <c r="F118" s="176" t="str">
        <f>'CONSOLIDADO (2)'!J188</f>
        <v>Cerrado</v>
      </c>
      <c r="H118" s="88"/>
      <c r="I118" s="35"/>
      <c r="M118" s="35"/>
      <c r="N118" s="35"/>
      <c r="O118" s="35"/>
      <c r="P118" s="35"/>
      <c r="Q118" s="35"/>
      <c r="R118" s="35"/>
      <c r="S118" s="35"/>
      <c r="T118" s="35"/>
      <c r="U118" s="35"/>
      <c r="V118" s="35"/>
      <c r="W118" s="35"/>
    </row>
    <row r="119" spans="1:23" ht="16.5" outlineLevel="1" x14ac:dyDescent="0.2">
      <c r="A119" s="92"/>
      <c r="B119" s="174" t="str">
        <f>'CONSOLIDADO (2)'!B189</f>
        <v>AUDITORÍA REGULAR VIGENCIA 2019</v>
      </c>
      <c r="C119" s="174" t="str">
        <f>'CONSOLIDADO (2)'!C189</f>
        <v>HALLAZGO 29</v>
      </c>
      <c r="D119" s="175">
        <f>'CONSOLIDADO (2)'!D189</f>
        <v>0</v>
      </c>
      <c r="E119" s="351" t="str">
        <f>IF('CONSOLIDADO (2)'!F189="","",'CONSOLIDADO (2)'!F189)</f>
        <v>Administrativa</v>
      </c>
      <c r="F119" s="176" t="str">
        <f>'CONSOLIDADO (2)'!J189</f>
        <v>Cerrado</v>
      </c>
      <c r="H119" s="88"/>
      <c r="I119" s="35"/>
      <c r="M119" s="35"/>
      <c r="N119" s="35"/>
      <c r="O119" s="35"/>
      <c r="P119" s="35"/>
      <c r="Q119" s="35"/>
      <c r="R119" s="35"/>
      <c r="S119" s="35"/>
      <c r="T119" s="35"/>
      <c r="U119" s="35"/>
      <c r="V119" s="35"/>
      <c r="W119" s="35"/>
    </row>
    <row r="120" spans="1:23" ht="16.5" outlineLevel="1" x14ac:dyDescent="0.2">
      <c r="A120" s="92"/>
      <c r="B120" s="174" t="str">
        <f>'CONSOLIDADO (2)'!B190</f>
        <v>AUDITORÍA REGULAR VIGENCIA 2019</v>
      </c>
      <c r="C120" s="174" t="str">
        <f>'CONSOLIDADO (2)'!C190</f>
        <v>HALLAZGO 30</v>
      </c>
      <c r="D120" s="175">
        <f>'CONSOLIDADO (2)'!D190</f>
        <v>0</v>
      </c>
      <c r="E120" s="351" t="str">
        <f>IF('CONSOLIDADO (2)'!F190="","",'CONSOLIDADO (2)'!F190)</f>
        <v>Administrativa</v>
      </c>
      <c r="F120" s="176" t="str">
        <f>'CONSOLIDADO (2)'!J190</f>
        <v>Cerrado</v>
      </c>
      <c r="H120" s="88"/>
      <c r="I120" s="35"/>
      <c r="M120" s="35"/>
      <c r="N120" s="35"/>
      <c r="O120" s="35"/>
      <c r="P120" s="35"/>
      <c r="Q120" s="35"/>
      <c r="R120" s="35"/>
      <c r="S120" s="35"/>
      <c r="T120" s="35"/>
      <c r="U120" s="35"/>
      <c r="V120" s="35"/>
      <c r="W120" s="35"/>
    </row>
    <row r="121" spans="1:23" ht="16.5" outlineLevel="1" x14ac:dyDescent="0.2">
      <c r="A121" s="92"/>
      <c r="B121" s="174" t="str">
        <f>'CONSOLIDADO (2)'!B191</f>
        <v>AUDITORÍA REGULAR VIGENCIA 2019</v>
      </c>
      <c r="C121" s="174" t="str">
        <f>'CONSOLIDADO (2)'!C191</f>
        <v>HALLAZGO 31</v>
      </c>
      <c r="D121" s="175">
        <f>'CONSOLIDADO (2)'!D191</f>
        <v>0</v>
      </c>
      <c r="E121" s="351" t="str">
        <f>IF('CONSOLIDADO (2)'!F191="","",'CONSOLIDADO (2)'!F191)</f>
        <v>Administrativa</v>
      </c>
      <c r="F121" s="176" t="str">
        <f>'CONSOLIDADO (2)'!J191</f>
        <v>Cerrado</v>
      </c>
      <c r="H121" s="88"/>
      <c r="I121" s="35"/>
      <c r="M121" s="35"/>
      <c r="N121" s="35"/>
      <c r="O121" s="35"/>
      <c r="P121" s="35"/>
      <c r="Q121" s="35"/>
      <c r="R121" s="35"/>
      <c r="S121" s="35"/>
      <c r="T121" s="35"/>
      <c r="U121" s="35"/>
      <c r="V121" s="35"/>
      <c r="W121" s="35"/>
    </row>
    <row r="122" spans="1:23" ht="16.5" outlineLevel="1" x14ac:dyDescent="0.2">
      <c r="A122" s="92"/>
      <c r="B122" s="174" t="str">
        <f>'CONSOLIDADO (2)'!B192</f>
        <v>AUDITORÍA REGULAR VIGENCIA 2019</v>
      </c>
      <c r="C122" s="174" t="str">
        <f>'CONSOLIDADO (2)'!C192</f>
        <v>HALLAZGO 32</v>
      </c>
      <c r="D122" s="175">
        <f>'CONSOLIDADO (2)'!D192</f>
        <v>0</v>
      </c>
      <c r="E122" s="351" t="str">
        <f>IF('CONSOLIDADO (2)'!F192="","",'CONSOLIDADO (2)'!F192)</f>
        <v>Administrativa</v>
      </c>
      <c r="F122" s="176" t="str">
        <f>'CONSOLIDADO (2)'!J192</f>
        <v>Cerrado</v>
      </c>
      <c r="H122" s="88"/>
      <c r="I122" s="35"/>
      <c r="M122" s="35"/>
      <c r="N122" s="35"/>
      <c r="O122" s="35"/>
      <c r="P122" s="35"/>
      <c r="Q122" s="35"/>
      <c r="R122" s="35"/>
      <c r="S122" s="35"/>
      <c r="T122" s="35"/>
      <c r="U122" s="35"/>
      <c r="V122" s="35"/>
      <c r="W122" s="35"/>
    </row>
    <row r="123" spans="1:23" ht="16.5" outlineLevel="1" x14ac:dyDescent="0.2">
      <c r="A123" s="92"/>
      <c r="B123" s="177" t="str">
        <f>'CONSOLIDADO (2)'!B193</f>
        <v>AUDITORÍA REGULAR VIGENCIA 2019</v>
      </c>
      <c r="C123" s="174" t="str">
        <f>'CONSOLIDADO (2)'!C193</f>
        <v>HALLAZGO 33</v>
      </c>
      <c r="D123" s="178">
        <f>'CONSOLIDADO (2)'!D193</f>
        <v>0</v>
      </c>
      <c r="E123" s="352" t="str">
        <f>IF('CONSOLIDADO (2)'!F193="","",'CONSOLIDADO (2)'!F193)</f>
        <v>Administrativa</v>
      </c>
      <c r="F123" s="179" t="str">
        <f>'CONSOLIDADO (2)'!J193</f>
        <v>Cerrado</v>
      </c>
      <c r="H123" s="88"/>
      <c r="I123" s="35"/>
      <c r="M123" s="35"/>
      <c r="N123" s="35"/>
      <c r="O123" s="35"/>
      <c r="P123" s="35"/>
      <c r="Q123" s="35"/>
      <c r="R123" s="35"/>
      <c r="S123" s="35"/>
      <c r="T123" s="35"/>
      <c r="U123" s="35"/>
      <c r="V123" s="35"/>
      <c r="W123" s="35"/>
    </row>
    <row r="124" spans="1:23" ht="16.5" outlineLevel="1" x14ac:dyDescent="0.2">
      <c r="A124" s="92"/>
      <c r="B124" s="171" t="str">
        <f>'CONSOLIDADO (2)'!B194</f>
        <v>AUDITORÍA FINANCIERA Y DE GESTIÓN EVALUACIÓN ESTADOS FINANCIEROS Y PRESUPUESTO VIGENCIA 2020</v>
      </c>
      <c r="C124" s="171" t="str">
        <f>'CONSOLIDADO (2)'!C194</f>
        <v>HALLAZGO 1</v>
      </c>
      <c r="D124" s="172" t="str">
        <f>'CONSOLIDADO (2)'!D194</f>
        <v>Informe Mayo 2021</v>
      </c>
      <c r="E124" s="348" t="str">
        <f>IF('CONSOLIDADO (2)'!F194="","",'CONSOLIDADO (2)'!F194)</f>
        <v>Administrativa</v>
      </c>
      <c r="F124" s="173" t="str">
        <f>'CONSOLIDADO (2)'!J194</f>
        <v>Cerrado</v>
      </c>
      <c r="H124" s="88"/>
      <c r="I124" s="35"/>
      <c r="M124" s="35"/>
      <c r="N124" s="35"/>
      <c r="O124" s="35"/>
      <c r="P124" s="35"/>
      <c r="Q124" s="35"/>
      <c r="R124" s="35"/>
      <c r="S124" s="35"/>
      <c r="T124" s="35"/>
      <c r="U124" s="35"/>
      <c r="V124" s="35"/>
      <c r="W124" s="35"/>
    </row>
    <row r="125" spans="1:23" ht="16.5" outlineLevel="1" x14ac:dyDescent="0.2">
      <c r="A125" s="92"/>
      <c r="B125" s="177" t="str">
        <f>'CONSOLIDADO (2)'!B195</f>
        <v>AUDITORÍA FINANCIERA Y DE GESTIÓN EVALUACIÓN ESTADOS FINANCIEROS Y PRESUPUESTO VIGENCIA 2020</v>
      </c>
      <c r="C125" s="174" t="str">
        <f>'CONSOLIDADO (2)'!C195</f>
        <v>HALLAZGO 2</v>
      </c>
      <c r="D125" s="178">
        <f>'CONSOLIDADO (2)'!D195</f>
        <v>0</v>
      </c>
      <c r="E125" s="352" t="str">
        <f>IF('CONSOLIDADO (2)'!F195="","",'CONSOLIDADO (2)'!F195)</f>
        <v>Fiscal</v>
      </c>
      <c r="F125" s="179" t="str">
        <f>'CONSOLIDADO (2)'!J195</f>
        <v>Abierto</v>
      </c>
      <c r="H125" s="88"/>
      <c r="I125" s="35"/>
      <c r="M125" s="35"/>
      <c r="N125" s="35"/>
      <c r="O125" s="35"/>
      <c r="P125" s="35"/>
      <c r="Q125" s="35"/>
      <c r="R125" s="35"/>
      <c r="S125" s="35"/>
      <c r="T125" s="35"/>
      <c r="U125" s="35"/>
      <c r="V125" s="35"/>
      <c r="W125" s="35"/>
    </row>
    <row r="126" spans="1:23" ht="16.5" outlineLevel="1" x14ac:dyDescent="0.2">
      <c r="A126" s="92"/>
      <c r="B126" s="171" t="str">
        <f>'CONSOLIDADO (2)'!B196</f>
        <v>AUDITORIA DE CUMPLIMIENTO PLAN DE GESTIÓN INTEGRAL DE RESIDUOS SÓLIDOS HOSPITALARIOS VIGENCIA 2020</v>
      </c>
      <c r="C126" s="171" t="str">
        <f>'CONSOLIDADO (2)'!C196</f>
        <v>HALLAZGO 1</v>
      </c>
      <c r="D126" s="172" t="str">
        <f>'CONSOLIDADO (2)'!D196</f>
        <v>Informe Noviembre 2021</v>
      </c>
      <c r="E126" s="348" t="str">
        <f>IF('CONSOLIDADO (2)'!F196="","",'CONSOLIDADO (2)'!F196)</f>
        <v>Administrativa</v>
      </c>
      <c r="F126" s="173" t="str">
        <f>'CONSOLIDADO (2)'!J196</f>
        <v>Cerrado</v>
      </c>
      <c r="H126" s="88"/>
      <c r="I126" s="35"/>
      <c r="M126" s="35"/>
      <c r="N126" s="35"/>
      <c r="O126" s="35"/>
      <c r="P126" s="35"/>
      <c r="Q126" s="35"/>
      <c r="R126" s="35"/>
      <c r="S126" s="35"/>
      <c r="T126" s="35"/>
      <c r="U126" s="35"/>
      <c r="V126" s="35"/>
      <c r="W126" s="35"/>
    </row>
    <row r="127" spans="1:23" ht="16.5" outlineLevel="1" x14ac:dyDescent="0.2">
      <c r="A127" s="92"/>
      <c r="B127" s="174" t="str">
        <f>'CONSOLIDADO (2)'!B197</f>
        <v>AUDITORIA DE CUMPLIMIENTO PLAN DE GESTIÓN INTEGRAL DE RESIDUOS SÓLIDOS HOSPITALARIOS VIGENCIA 2020</v>
      </c>
      <c r="C127" s="174" t="str">
        <f>'CONSOLIDADO (2)'!C197</f>
        <v>HALLAZGO 2</v>
      </c>
      <c r="D127" s="175">
        <f>'CONSOLIDADO (2)'!D197</f>
        <v>0</v>
      </c>
      <c r="E127" s="351" t="str">
        <f>IF('CONSOLIDADO (2)'!F197="","",'CONSOLIDADO (2)'!F197)</f>
        <v>Administrativa</v>
      </c>
      <c r="F127" s="176" t="str">
        <f>'CONSOLIDADO (2)'!J197</f>
        <v>Cerrado</v>
      </c>
      <c r="H127" s="88"/>
      <c r="I127" s="35"/>
      <c r="M127" s="35"/>
      <c r="N127" s="35"/>
      <c r="O127" s="35"/>
      <c r="P127" s="35"/>
      <c r="Q127" s="35"/>
      <c r="R127" s="35"/>
      <c r="S127" s="35"/>
      <c r="T127" s="35"/>
      <c r="U127" s="35"/>
      <c r="V127" s="35"/>
      <c r="W127" s="35"/>
    </row>
    <row r="128" spans="1:23" ht="16.5" outlineLevel="1" x14ac:dyDescent="0.2">
      <c r="A128" s="92"/>
      <c r="B128" s="177" t="str">
        <f>'CONSOLIDADO (2)'!B198</f>
        <v>AUDITORIA DE CUMPLIMIENTO PLAN DE GESTIÓN INTEGRAL DE RESIDUOS SÓLIDOS HOSPITALARIOS VIGENCIA 2020</v>
      </c>
      <c r="C128" s="174" t="str">
        <f>'CONSOLIDADO (2)'!C198</f>
        <v>HALLAZGO 3</v>
      </c>
      <c r="D128" s="178">
        <f>'CONSOLIDADO (2)'!D198</f>
        <v>0</v>
      </c>
      <c r="E128" s="352" t="str">
        <f>IF('CONSOLIDADO (2)'!F198="","",'CONSOLIDADO (2)'!F198)</f>
        <v>Administrativa</v>
      </c>
      <c r="F128" s="179" t="str">
        <f>'CONSOLIDADO (2)'!J198</f>
        <v>Cerrado</v>
      </c>
      <c r="H128" s="88"/>
      <c r="I128" s="35"/>
      <c r="M128" s="35"/>
      <c r="N128" s="35"/>
      <c r="O128" s="35"/>
      <c r="P128" s="35"/>
      <c r="Q128" s="35"/>
      <c r="R128" s="35"/>
      <c r="S128" s="35"/>
      <c r="T128" s="35"/>
      <c r="U128" s="35"/>
      <c r="V128" s="35"/>
      <c r="W128" s="35"/>
    </row>
    <row r="129" spans="1:23" ht="16.5" outlineLevel="1" x14ac:dyDescent="0.2">
      <c r="A129" s="92"/>
      <c r="B129" s="171" t="str">
        <f>'CONSOLIDADO (2)'!B199</f>
        <v>AUDITORÍA FINANCIERA Y DE GESTIÓN VIGENCIA 2020</v>
      </c>
      <c r="C129" s="171" t="str">
        <f>'CONSOLIDADO (2)'!C199</f>
        <v>HALLAZGO 1</v>
      </c>
      <c r="D129" s="172" t="str">
        <f>'CONSOLIDADO (2)'!D199</f>
        <v>Informe Diciembre 2021</v>
      </c>
      <c r="E129" s="348" t="str">
        <f>IF('CONSOLIDADO (2)'!F199="","",'CONSOLIDADO (2)'!F199)</f>
        <v>Administrativa</v>
      </c>
      <c r="F129" s="173" t="str">
        <f>'CONSOLIDADO (2)'!J199</f>
        <v>Cerrado</v>
      </c>
      <c r="H129" s="88"/>
      <c r="I129" s="35"/>
      <c r="M129" s="35"/>
      <c r="N129" s="35"/>
      <c r="O129" s="35"/>
      <c r="P129" s="35"/>
      <c r="Q129" s="35"/>
      <c r="R129" s="35"/>
      <c r="S129" s="35"/>
      <c r="T129" s="35"/>
      <c r="U129" s="35"/>
      <c r="V129" s="35"/>
      <c r="W129" s="35"/>
    </row>
    <row r="130" spans="1:23" ht="16.5" customHeight="1" outlineLevel="1" x14ac:dyDescent="0.2">
      <c r="A130" s="92"/>
      <c r="B130" s="174" t="str">
        <f>'CONSOLIDADO (2)'!B200</f>
        <v>AUDITORÍA FINANCIERA Y DE GESTIÓN VIGENCIA 2020</v>
      </c>
      <c r="C130" s="174" t="str">
        <f>'CONSOLIDADO (2)'!C200</f>
        <v>HALLAZGO 2</v>
      </c>
      <c r="D130" s="175">
        <f>'CONSOLIDADO (2)'!D200</f>
        <v>0</v>
      </c>
      <c r="E130" s="351" t="str">
        <f>IF('CONSOLIDADO (2)'!F200="","",'CONSOLIDADO (2)'!F200)</f>
        <v xml:space="preserve">Administrativa y Disciplinaria </v>
      </c>
      <c r="F130" s="176" t="str">
        <f>'CONSOLIDADO (2)'!J200</f>
        <v>Cerrado</v>
      </c>
      <c r="H130" s="88"/>
      <c r="I130" s="35"/>
      <c r="M130" s="35"/>
      <c r="N130" s="35"/>
      <c r="O130" s="35"/>
      <c r="P130" s="35"/>
      <c r="Q130" s="35"/>
      <c r="R130" s="35"/>
      <c r="S130" s="35"/>
      <c r="T130" s="35"/>
      <c r="U130" s="35"/>
      <c r="V130" s="35"/>
      <c r="W130" s="35"/>
    </row>
    <row r="131" spans="1:23" ht="16.5" outlineLevel="1" x14ac:dyDescent="0.2">
      <c r="A131" s="92"/>
      <c r="B131" s="174" t="str">
        <f>'CONSOLIDADO (2)'!B201</f>
        <v>AUDITORÍA FINANCIERA Y DE GESTIÓN VIGENCIA 2020</v>
      </c>
      <c r="C131" s="174" t="str">
        <f>'CONSOLIDADO (2)'!C201</f>
        <v>HALLAZGO 3</v>
      </c>
      <c r="D131" s="175">
        <f>'CONSOLIDADO (2)'!D201</f>
        <v>0</v>
      </c>
      <c r="E131" s="351" t="str">
        <f>IF('CONSOLIDADO (2)'!F201="","",'CONSOLIDADO (2)'!F201)</f>
        <v>Administrativa</v>
      </c>
      <c r="F131" s="176" t="str">
        <f>'CONSOLIDADO (2)'!J201</f>
        <v>Cerrado</v>
      </c>
      <c r="H131" s="88"/>
      <c r="I131" s="35"/>
      <c r="M131" s="35"/>
      <c r="N131" s="35"/>
      <c r="O131" s="35"/>
      <c r="P131" s="35"/>
      <c r="Q131" s="35"/>
      <c r="R131" s="35"/>
      <c r="S131" s="35"/>
      <c r="T131" s="35"/>
      <c r="U131" s="35"/>
      <c r="V131" s="35"/>
      <c r="W131" s="35"/>
    </row>
    <row r="132" spans="1:23" ht="16.5" outlineLevel="1" x14ac:dyDescent="0.2">
      <c r="A132" s="92"/>
      <c r="B132" s="174" t="str">
        <f>'CONSOLIDADO (2)'!B202</f>
        <v>AUDITORÍA FINANCIERA Y DE GESTIÓN VIGENCIA 2020</v>
      </c>
      <c r="C132" s="174" t="str">
        <f>'CONSOLIDADO (2)'!C202</f>
        <v>HALLAZGO 4</v>
      </c>
      <c r="D132" s="175">
        <f>'CONSOLIDADO (2)'!D202</f>
        <v>0</v>
      </c>
      <c r="E132" s="351" t="str">
        <f>IF('CONSOLIDADO (2)'!F202="","",'CONSOLIDADO (2)'!F202)</f>
        <v>Administrativa</v>
      </c>
      <c r="F132" s="176" t="str">
        <f>'CONSOLIDADO (2)'!J202</f>
        <v>Cerrado</v>
      </c>
      <c r="H132" s="88"/>
      <c r="I132" s="35"/>
      <c r="M132" s="35"/>
      <c r="N132" s="35"/>
      <c r="O132" s="35"/>
      <c r="P132" s="35"/>
      <c r="Q132" s="35"/>
      <c r="R132" s="35"/>
      <c r="S132" s="35"/>
      <c r="T132" s="35"/>
      <c r="U132" s="35"/>
      <c r="V132" s="35"/>
      <c r="W132" s="35"/>
    </row>
    <row r="133" spans="1:23" ht="16.5" outlineLevel="1" x14ac:dyDescent="0.2">
      <c r="A133" s="92"/>
      <c r="B133" s="174" t="str">
        <f>'CONSOLIDADO (2)'!B203</f>
        <v>AUDITORÍA FINANCIERA Y DE GESTIÓN VIGENCIA 2020</v>
      </c>
      <c r="C133" s="174" t="str">
        <f>'CONSOLIDADO (2)'!C203</f>
        <v>HALLAZGO 5</v>
      </c>
      <c r="D133" s="175">
        <f>'CONSOLIDADO (2)'!D203</f>
        <v>0</v>
      </c>
      <c r="E133" s="351" t="str">
        <f>IF('CONSOLIDADO (2)'!F203="","",'CONSOLIDADO (2)'!F203)</f>
        <v>Administrativa</v>
      </c>
      <c r="F133" s="176" t="str">
        <f>'CONSOLIDADO (2)'!J203</f>
        <v>Cerrado</v>
      </c>
      <c r="H133" s="88"/>
      <c r="I133" s="35"/>
      <c r="M133" s="35"/>
      <c r="N133" s="35"/>
      <c r="O133" s="35"/>
      <c r="P133" s="35"/>
      <c r="Q133" s="35"/>
      <c r="R133" s="35"/>
      <c r="S133" s="35"/>
      <c r="T133" s="35"/>
      <c r="U133" s="35"/>
      <c r="V133" s="35"/>
      <c r="W133" s="35"/>
    </row>
    <row r="134" spans="1:23" ht="16.5" outlineLevel="1" x14ac:dyDescent="0.2">
      <c r="A134" s="92"/>
      <c r="B134" s="174" t="str">
        <f>'CONSOLIDADO (2)'!B204</f>
        <v>AUDITORÍA FINANCIERA Y DE GESTIÓN VIGENCIA 2020</v>
      </c>
      <c r="C134" s="174" t="str">
        <f>'CONSOLIDADO (2)'!C204</f>
        <v>HALLAZGO 6</v>
      </c>
      <c r="D134" s="175">
        <f>'CONSOLIDADO (2)'!D204</f>
        <v>0</v>
      </c>
      <c r="E134" s="351" t="str">
        <f>IF('CONSOLIDADO (2)'!F204="","",'CONSOLIDADO (2)'!F204)</f>
        <v>Administrativa</v>
      </c>
      <c r="F134" s="176" t="str">
        <f>'CONSOLIDADO (2)'!J204</f>
        <v>Cerrado</v>
      </c>
      <c r="H134" s="88"/>
      <c r="I134" s="35"/>
      <c r="M134" s="35"/>
      <c r="N134" s="35"/>
      <c r="O134" s="35"/>
      <c r="P134" s="35"/>
      <c r="Q134" s="35"/>
      <c r="R134" s="35"/>
      <c r="S134" s="35"/>
      <c r="T134" s="35"/>
      <c r="U134" s="35"/>
      <c r="V134" s="35"/>
      <c r="W134" s="35"/>
    </row>
    <row r="135" spans="1:23" ht="16.5" outlineLevel="1" x14ac:dyDescent="0.2">
      <c r="A135" s="92"/>
      <c r="B135" s="174" t="str">
        <f>'CONSOLIDADO (2)'!B205</f>
        <v>AUDITORÍA FINANCIERA Y DE GESTIÓN VIGENCIA 2020</v>
      </c>
      <c r="C135" s="174" t="str">
        <f>'CONSOLIDADO (2)'!C205</f>
        <v>HALLAZGO 7</v>
      </c>
      <c r="D135" s="175">
        <f>'CONSOLIDADO (2)'!D205</f>
        <v>0</v>
      </c>
      <c r="E135" s="351" t="str">
        <f>IF('CONSOLIDADO (2)'!F205="","",'CONSOLIDADO (2)'!F205)</f>
        <v>Administrativa</v>
      </c>
      <c r="F135" s="176" t="str">
        <f>'CONSOLIDADO (2)'!J205</f>
        <v>Cerrado</v>
      </c>
      <c r="H135" s="88"/>
      <c r="I135" s="35"/>
      <c r="M135" s="35"/>
      <c r="N135" s="35"/>
      <c r="O135" s="35"/>
      <c r="P135" s="35"/>
      <c r="Q135" s="35"/>
      <c r="R135" s="35"/>
      <c r="S135" s="35"/>
      <c r="T135" s="35"/>
      <c r="U135" s="35"/>
      <c r="V135" s="35"/>
      <c r="W135" s="35"/>
    </row>
    <row r="136" spans="1:23" ht="16.5" customHeight="1" outlineLevel="1" x14ac:dyDescent="0.2">
      <c r="A136" s="92"/>
      <c r="B136" s="174" t="str">
        <f>'CONSOLIDADO (2)'!B206</f>
        <v>AUDITORÍA FINANCIERA Y DE GESTIÓN VIGENCIA 2020</v>
      </c>
      <c r="C136" s="174" t="str">
        <f>'CONSOLIDADO (2)'!C206</f>
        <v>HALLAZGO 8</v>
      </c>
      <c r="D136" s="175">
        <f>'CONSOLIDADO (2)'!D206</f>
        <v>0</v>
      </c>
      <c r="E136" s="351" t="str">
        <f>IF('CONSOLIDADO (2)'!F206="","",'CONSOLIDADO (2)'!F206)</f>
        <v xml:space="preserve">Administrativa y Disciplinaria </v>
      </c>
      <c r="F136" s="176" t="str">
        <f>'CONSOLIDADO (2)'!J206</f>
        <v>Cerrado</v>
      </c>
      <c r="H136" s="88"/>
      <c r="I136" s="35"/>
      <c r="M136" s="35"/>
      <c r="N136" s="35"/>
      <c r="O136" s="35"/>
      <c r="P136" s="35"/>
      <c r="Q136" s="35"/>
      <c r="R136" s="35"/>
      <c r="S136" s="35"/>
      <c r="T136" s="35"/>
      <c r="U136" s="35"/>
      <c r="V136" s="35"/>
      <c r="W136" s="35"/>
    </row>
    <row r="137" spans="1:23" ht="16.5" outlineLevel="1" x14ac:dyDescent="0.2">
      <c r="A137" s="92"/>
      <c r="B137" s="174" t="str">
        <f>'CONSOLIDADO (2)'!B207</f>
        <v>AUDITORÍA FINANCIERA Y DE GESTIÓN VIGENCIA 2020</v>
      </c>
      <c r="C137" s="174" t="str">
        <f>'CONSOLIDADO (2)'!C207</f>
        <v>HALLAZGO 9</v>
      </c>
      <c r="D137" s="175">
        <f>'CONSOLIDADO (2)'!D207</f>
        <v>0</v>
      </c>
      <c r="E137" s="351" t="str">
        <f>IF('CONSOLIDADO (2)'!F207="","",'CONSOLIDADO (2)'!F207)</f>
        <v>Administrativa</v>
      </c>
      <c r="F137" s="176" t="str">
        <f>'CONSOLIDADO (2)'!J207</f>
        <v>Cerrado</v>
      </c>
      <c r="H137" s="88"/>
      <c r="I137" s="35"/>
      <c r="M137" s="35"/>
      <c r="N137" s="35"/>
      <c r="O137" s="35"/>
      <c r="P137" s="35"/>
      <c r="Q137" s="35"/>
      <c r="R137" s="35"/>
      <c r="S137" s="35"/>
      <c r="T137" s="35"/>
      <c r="U137" s="35"/>
      <c r="V137" s="35"/>
      <c r="W137" s="35"/>
    </row>
    <row r="138" spans="1:23" ht="16.5" outlineLevel="1" x14ac:dyDescent="0.2">
      <c r="A138" s="92"/>
      <c r="B138" s="174" t="str">
        <f>'CONSOLIDADO (2)'!B208</f>
        <v>AUDITORÍA FINANCIERA Y DE GESTIÓN VIGENCIA 2020</v>
      </c>
      <c r="C138" s="174" t="str">
        <f>'CONSOLIDADO (2)'!C208</f>
        <v>HALLAZGO 10</v>
      </c>
      <c r="D138" s="175">
        <f>'CONSOLIDADO (2)'!D208</f>
        <v>0</v>
      </c>
      <c r="E138" s="351" t="str">
        <f>IF('CONSOLIDADO (2)'!F208="","",'CONSOLIDADO (2)'!F208)</f>
        <v>Administrativa</v>
      </c>
      <c r="F138" s="176" t="str">
        <f>'CONSOLIDADO (2)'!J208</f>
        <v>Cerrado</v>
      </c>
      <c r="H138" s="88"/>
      <c r="I138" s="35"/>
      <c r="M138" s="35"/>
      <c r="N138" s="35"/>
      <c r="O138" s="35"/>
      <c r="P138" s="35"/>
      <c r="Q138" s="35"/>
      <c r="R138" s="35"/>
      <c r="S138" s="35"/>
      <c r="T138" s="35"/>
      <c r="U138" s="35"/>
      <c r="V138" s="35"/>
      <c r="W138" s="35"/>
    </row>
    <row r="139" spans="1:23" ht="16.5" outlineLevel="1" x14ac:dyDescent="0.2">
      <c r="A139" s="92"/>
      <c r="B139" s="174" t="str">
        <f>'CONSOLIDADO (2)'!B209</f>
        <v>AUDITORÍA FINANCIERA Y DE GESTIÓN VIGENCIA 2020</v>
      </c>
      <c r="C139" s="174" t="str">
        <f>'CONSOLIDADO (2)'!C209</f>
        <v>HALLAZGO 11</v>
      </c>
      <c r="D139" s="175">
        <f>'CONSOLIDADO (2)'!D209</f>
        <v>0</v>
      </c>
      <c r="E139" s="351" t="str">
        <f>IF('CONSOLIDADO (2)'!F209="","",'CONSOLIDADO (2)'!F209)</f>
        <v>Administrativa</v>
      </c>
      <c r="F139" s="176" t="str">
        <f>'CONSOLIDADO (2)'!J209</f>
        <v>Cerrado</v>
      </c>
      <c r="H139" s="88"/>
      <c r="I139" s="35"/>
      <c r="M139" s="35"/>
      <c r="N139" s="35"/>
      <c r="O139" s="35"/>
      <c r="P139" s="35"/>
      <c r="Q139" s="35"/>
      <c r="R139" s="35"/>
      <c r="S139" s="35"/>
      <c r="T139" s="35"/>
      <c r="U139" s="35"/>
      <c r="V139" s="35"/>
      <c r="W139" s="35"/>
    </row>
    <row r="140" spans="1:23" ht="16.5" customHeight="1" outlineLevel="1" x14ac:dyDescent="0.2">
      <c r="A140" s="92"/>
      <c r="B140" s="174" t="str">
        <f>'CONSOLIDADO (2)'!B210</f>
        <v>AUDITORÍA FINANCIERA Y DE GESTIÓN VIGENCIA 2020</v>
      </c>
      <c r="C140" s="174" t="str">
        <f>'CONSOLIDADO (2)'!C210</f>
        <v>HALLAZGO 12</v>
      </c>
      <c r="D140" s="175">
        <f>'CONSOLIDADO (2)'!D210</f>
        <v>0</v>
      </c>
      <c r="E140" s="351" t="str">
        <f>IF('CONSOLIDADO (2)'!F210="","",'CONSOLIDADO (2)'!F210)</f>
        <v xml:space="preserve">Administrativa, Fiscal y Disciplinaria </v>
      </c>
      <c r="F140" s="176" t="str">
        <f>'CONSOLIDADO (2)'!J210</f>
        <v>Abierto</v>
      </c>
      <c r="H140" s="88"/>
      <c r="I140" s="35"/>
      <c r="M140" s="35"/>
      <c r="N140" s="35"/>
      <c r="O140" s="35"/>
      <c r="P140" s="35"/>
      <c r="Q140" s="35"/>
      <c r="R140" s="35"/>
      <c r="S140" s="35"/>
      <c r="T140" s="35"/>
      <c r="U140" s="35"/>
      <c r="V140" s="35"/>
      <c r="W140" s="35"/>
    </row>
    <row r="141" spans="1:23" ht="16.5" customHeight="1" outlineLevel="1" x14ac:dyDescent="0.2">
      <c r="A141" s="92"/>
      <c r="B141" s="174" t="str">
        <f>'CONSOLIDADO (2)'!B211</f>
        <v>AUDITORÍA FINANCIERA Y DE GESTIÓN VIGENCIA 2020</v>
      </c>
      <c r="C141" s="174" t="str">
        <f>'CONSOLIDADO (2)'!C211</f>
        <v>HALLAZGO 13</v>
      </c>
      <c r="D141" s="175">
        <f>'CONSOLIDADO (2)'!D211</f>
        <v>0</v>
      </c>
      <c r="E141" s="351" t="str">
        <f>IF('CONSOLIDADO (2)'!F211="","",'CONSOLIDADO (2)'!F211)</f>
        <v xml:space="preserve">Administrativa y Disciplinaria </v>
      </c>
      <c r="F141" s="176" t="str">
        <f>'CONSOLIDADO (2)'!J211</f>
        <v>Abierto</v>
      </c>
      <c r="H141" s="88"/>
      <c r="I141" s="35"/>
      <c r="M141" s="35"/>
      <c r="N141" s="35"/>
      <c r="O141" s="35"/>
      <c r="P141" s="35"/>
      <c r="Q141" s="35"/>
      <c r="R141" s="35"/>
      <c r="S141" s="35"/>
      <c r="T141" s="35"/>
      <c r="U141" s="35"/>
      <c r="V141" s="35"/>
      <c r="W141" s="35"/>
    </row>
    <row r="142" spans="1:23" ht="16.5" outlineLevel="1" x14ac:dyDescent="0.2">
      <c r="A142" s="92"/>
      <c r="B142" s="174" t="str">
        <f>'CONSOLIDADO (2)'!B212</f>
        <v>AUDITORÍA FINANCIERA Y DE GESTIÓN VIGENCIA 2020</v>
      </c>
      <c r="C142" s="174" t="str">
        <f>'CONSOLIDADO (2)'!C212</f>
        <v>HALLAZGO 14</v>
      </c>
      <c r="D142" s="175">
        <f>'CONSOLIDADO (2)'!D212</f>
        <v>0</v>
      </c>
      <c r="E142" s="351" t="str">
        <f>IF('CONSOLIDADO (2)'!F212="","",'CONSOLIDADO (2)'!F212)</f>
        <v>Administrativa</v>
      </c>
      <c r="F142" s="176" t="str">
        <f>'CONSOLIDADO (2)'!J212</f>
        <v>Abierto</v>
      </c>
      <c r="H142" s="88"/>
      <c r="I142" s="35"/>
      <c r="M142" s="35"/>
      <c r="N142" s="35"/>
      <c r="O142" s="35"/>
      <c r="P142" s="35"/>
      <c r="Q142" s="35"/>
      <c r="R142" s="35"/>
      <c r="S142" s="35"/>
      <c r="T142" s="35"/>
      <c r="U142" s="35"/>
      <c r="V142" s="35"/>
      <c r="W142" s="35"/>
    </row>
    <row r="143" spans="1:23" ht="16.5" outlineLevel="1" x14ac:dyDescent="0.2">
      <c r="A143" s="92"/>
      <c r="B143" s="174" t="str">
        <f>'CONSOLIDADO (2)'!B213</f>
        <v>AUDITORÍA FINANCIERA Y DE GESTIÓN VIGENCIA 2020</v>
      </c>
      <c r="C143" s="174" t="str">
        <f>'CONSOLIDADO (2)'!C213</f>
        <v>HALLAZGO 15</v>
      </c>
      <c r="D143" s="175">
        <f>'CONSOLIDADO (2)'!D213</f>
        <v>0</v>
      </c>
      <c r="E143" s="351" t="str">
        <f>IF('CONSOLIDADO (2)'!F213="","",'CONSOLIDADO (2)'!F213)</f>
        <v>Administrativa</v>
      </c>
      <c r="F143" s="176" t="str">
        <f>'CONSOLIDADO (2)'!J213</f>
        <v>Cerrado</v>
      </c>
      <c r="H143" s="88"/>
      <c r="I143" s="35"/>
      <c r="M143" s="35"/>
      <c r="N143" s="35"/>
      <c r="O143" s="35"/>
      <c r="P143" s="35"/>
      <c r="Q143" s="35"/>
      <c r="R143" s="35"/>
      <c r="S143" s="35"/>
      <c r="T143" s="35"/>
      <c r="U143" s="35"/>
      <c r="V143" s="35"/>
      <c r="W143" s="35"/>
    </row>
    <row r="144" spans="1:23" ht="16.5" customHeight="1" outlineLevel="1" x14ac:dyDescent="0.2">
      <c r="A144" s="92"/>
      <c r="B144" s="174" t="str">
        <f>'CONSOLIDADO (2)'!B214</f>
        <v>AUDITORÍA FINANCIERA Y DE GESTIÓN VIGENCIA 2020</v>
      </c>
      <c r="C144" s="174" t="str">
        <f>'CONSOLIDADO (2)'!C214</f>
        <v>HALLAZGO 16</v>
      </c>
      <c r="D144" s="175">
        <f>'CONSOLIDADO (2)'!D214</f>
        <v>0</v>
      </c>
      <c r="E144" s="351" t="str">
        <f>IF('CONSOLIDADO (2)'!F214="","",'CONSOLIDADO (2)'!F214)</f>
        <v xml:space="preserve">Administrativa y Disciplinaria </v>
      </c>
      <c r="F144" s="176" t="str">
        <f>'CONSOLIDADO (2)'!J214</f>
        <v>Abierto</v>
      </c>
      <c r="H144" s="88"/>
      <c r="I144" s="35"/>
      <c r="M144" s="35"/>
      <c r="N144" s="35"/>
      <c r="O144" s="35"/>
      <c r="P144" s="35"/>
      <c r="Q144" s="35"/>
      <c r="R144" s="35"/>
      <c r="S144" s="35"/>
      <c r="T144" s="35"/>
      <c r="U144" s="35"/>
      <c r="V144" s="35"/>
      <c r="W144" s="35"/>
    </row>
    <row r="145" spans="1:23" ht="16.5" customHeight="1" outlineLevel="1" x14ac:dyDescent="0.2">
      <c r="A145" s="92"/>
      <c r="B145" s="174" t="str">
        <f>'CONSOLIDADO (2)'!B215</f>
        <v>AUDITORÍA FINANCIERA Y DE GESTIÓN VIGENCIA 2020</v>
      </c>
      <c r="C145" s="174" t="str">
        <f>'CONSOLIDADO (2)'!C215</f>
        <v>HALLAZGO 17</v>
      </c>
      <c r="D145" s="175">
        <f>'CONSOLIDADO (2)'!D215</f>
        <v>0</v>
      </c>
      <c r="E145" s="351" t="str">
        <f>IF('CONSOLIDADO (2)'!F215="","",'CONSOLIDADO (2)'!F215)</f>
        <v xml:space="preserve">Administrativa y Disciplinaria </v>
      </c>
      <c r="F145" s="176" t="str">
        <f>'CONSOLIDADO (2)'!J215</f>
        <v>Cerrado</v>
      </c>
      <c r="H145" s="88"/>
      <c r="I145" s="35"/>
      <c r="M145" s="35"/>
      <c r="N145" s="35"/>
      <c r="O145" s="35"/>
      <c r="P145" s="35"/>
      <c r="Q145" s="35"/>
      <c r="R145" s="35"/>
      <c r="S145" s="35"/>
      <c r="T145" s="35"/>
      <c r="U145" s="35"/>
      <c r="V145" s="35"/>
      <c r="W145" s="35"/>
    </row>
    <row r="146" spans="1:23" ht="16.5" outlineLevel="1" x14ac:dyDescent="0.2">
      <c r="A146" s="92"/>
      <c r="B146" s="177" t="str">
        <f>'CONSOLIDADO (2)'!B216</f>
        <v>AUDITORÍA FINANCIERA Y DE GESTIÓN VIGENCIA 2020</v>
      </c>
      <c r="C146" s="174" t="str">
        <f>'CONSOLIDADO (2)'!C216</f>
        <v>HALLAZGO 18</v>
      </c>
      <c r="D146" s="178">
        <f>'CONSOLIDADO (2)'!D216</f>
        <v>0</v>
      </c>
      <c r="E146" s="352" t="str">
        <f>IF('CONSOLIDADO (2)'!F216="","",'CONSOLIDADO (2)'!F216)</f>
        <v>Administrativa</v>
      </c>
      <c r="F146" s="179" t="str">
        <f>'CONSOLIDADO (2)'!J216</f>
        <v>Cerrado</v>
      </c>
      <c r="H146" s="88"/>
      <c r="I146" s="35"/>
      <c r="M146" s="35"/>
      <c r="N146" s="35"/>
      <c r="O146" s="35"/>
      <c r="P146" s="35"/>
      <c r="Q146" s="35"/>
      <c r="R146" s="35"/>
      <c r="S146" s="35"/>
      <c r="T146" s="35"/>
      <c r="U146" s="35"/>
      <c r="V146" s="35"/>
      <c r="W146" s="35"/>
    </row>
    <row r="147" spans="1:23" ht="16.5" outlineLevel="1" x14ac:dyDescent="0.2">
      <c r="A147" s="92"/>
      <c r="B147" s="353" t="str">
        <f>'CONSOLIDADO (2)'!B217</f>
        <v>AUDITORÍA FINANCIERA Y DE GESTIÓN VIGENCIA 2021</v>
      </c>
      <c r="C147" s="171" t="str">
        <f>'CONSOLIDADO (2)'!C217</f>
        <v>HALLAZGO 1</v>
      </c>
      <c r="D147" s="337" t="str">
        <f>'CONSOLIDADO (2)'!D217</f>
        <v>Informe Agosto 2022</v>
      </c>
      <c r="E147" s="354" t="str">
        <f>IF('CONSOLIDADO (2)'!F217="","",'CONSOLIDADO (2)'!F217)</f>
        <v>Administrativa</v>
      </c>
      <c r="F147" s="355" t="str">
        <f>'CONSOLIDADO (2)'!J217</f>
        <v>Cerrado</v>
      </c>
      <c r="H147" s="88"/>
      <c r="I147" s="35"/>
      <c r="M147" s="35"/>
      <c r="N147" s="35"/>
      <c r="O147" s="35"/>
      <c r="P147" s="35"/>
      <c r="Q147" s="35"/>
      <c r="R147" s="35"/>
      <c r="S147" s="35"/>
      <c r="T147" s="35"/>
      <c r="U147" s="35"/>
      <c r="V147" s="35"/>
      <c r="W147" s="35"/>
    </row>
    <row r="148" spans="1:23" ht="16.5" outlineLevel="1" x14ac:dyDescent="0.2">
      <c r="A148" s="92"/>
      <c r="B148" s="174" t="str">
        <f>'CONSOLIDADO (2)'!B218</f>
        <v>AUDITORÍA FINANCIERA Y DE GESTIÓN VIGENCIA 2021</v>
      </c>
      <c r="C148" s="174" t="str">
        <f>'CONSOLIDADO (2)'!C218</f>
        <v>HALLAZGO 2</v>
      </c>
      <c r="D148" s="175">
        <f>'CONSOLIDADO (2)'!D218</f>
        <v>0</v>
      </c>
      <c r="E148" s="351" t="str">
        <f>IF('CONSOLIDADO (2)'!F218="","",'CONSOLIDADO (2)'!F218)</f>
        <v>Administrativa</v>
      </c>
      <c r="F148" s="176" t="str">
        <f>'CONSOLIDADO (2)'!J218</f>
        <v>Abierto</v>
      </c>
      <c r="H148" s="88"/>
      <c r="I148" s="35"/>
      <c r="M148" s="35"/>
      <c r="N148" s="35"/>
      <c r="O148" s="35"/>
      <c r="P148" s="35"/>
      <c r="Q148" s="35"/>
      <c r="R148" s="35"/>
      <c r="S148" s="35"/>
      <c r="T148" s="35"/>
      <c r="U148" s="35"/>
      <c r="V148" s="35"/>
      <c r="W148" s="35"/>
    </row>
    <row r="149" spans="1:23" ht="16.5" outlineLevel="1" x14ac:dyDescent="0.2">
      <c r="A149" s="92"/>
      <c r="B149" s="174" t="str">
        <f>'CONSOLIDADO (2)'!B219</f>
        <v>AUDITORÍA FINANCIERA Y DE GESTIÓN VIGENCIA 2021</v>
      </c>
      <c r="C149" s="174" t="str">
        <f>'CONSOLIDADO (2)'!C219</f>
        <v>HALLAZGO 3</v>
      </c>
      <c r="D149" s="175">
        <f>'CONSOLIDADO (2)'!D219</f>
        <v>0</v>
      </c>
      <c r="E149" s="351" t="str">
        <f>IF('CONSOLIDADO (2)'!F219="","",'CONSOLIDADO (2)'!F219)</f>
        <v>Administrativa</v>
      </c>
      <c r="F149" s="176" t="str">
        <f>'CONSOLIDADO (2)'!J219</f>
        <v>Abierto</v>
      </c>
      <c r="H149" s="88"/>
      <c r="I149" s="35"/>
      <c r="M149" s="35"/>
      <c r="N149" s="35"/>
      <c r="O149" s="35"/>
      <c r="P149" s="35"/>
      <c r="Q149" s="35"/>
      <c r="R149" s="35"/>
      <c r="S149" s="35"/>
      <c r="T149" s="35"/>
      <c r="U149" s="35"/>
      <c r="V149" s="35"/>
      <c r="W149" s="35"/>
    </row>
    <row r="150" spans="1:23" ht="16.5" outlineLevel="1" x14ac:dyDescent="0.2">
      <c r="A150" s="92"/>
      <c r="B150" s="174" t="str">
        <f>'CONSOLIDADO (2)'!B220</f>
        <v>AUDITORÍA FINANCIERA Y DE GESTIÓN VIGENCIA 2021</v>
      </c>
      <c r="C150" s="174" t="str">
        <f>'CONSOLIDADO (2)'!C220</f>
        <v>HALLAZGO 4</v>
      </c>
      <c r="D150" s="175">
        <f>'CONSOLIDADO (2)'!D220</f>
        <v>0</v>
      </c>
      <c r="E150" s="351" t="str">
        <f>IF('CONSOLIDADO (2)'!F220="","",'CONSOLIDADO (2)'!F220)</f>
        <v>Administrativa</v>
      </c>
      <c r="F150" s="176" t="str">
        <f>'CONSOLIDADO (2)'!J220</f>
        <v>Abierto</v>
      </c>
      <c r="H150" s="88"/>
      <c r="I150" s="35"/>
      <c r="M150" s="35"/>
      <c r="N150" s="35"/>
      <c r="O150" s="35"/>
      <c r="P150" s="35"/>
      <c r="Q150" s="35"/>
      <c r="R150" s="35"/>
      <c r="S150" s="35"/>
      <c r="T150" s="35"/>
      <c r="U150" s="35"/>
      <c r="V150" s="35"/>
      <c r="W150" s="35"/>
    </row>
    <row r="151" spans="1:23" ht="16.5" outlineLevel="1" x14ac:dyDescent="0.2">
      <c r="A151" s="92"/>
      <c r="B151" s="174" t="str">
        <f>'CONSOLIDADO (2)'!B221</f>
        <v>AUDITORÍA FINANCIERA Y DE GESTIÓN VIGENCIA 2021</v>
      </c>
      <c r="C151" s="174" t="str">
        <f>'CONSOLIDADO (2)'!C221</f>
        <v>HALLAZGO 5</v>
      </c>
      <c r="D151" s="175">
        <f>'CONSOLIDADO (2)'!D221</f>
        <v>0</v>
      </c>
      <c r="E151" s="351" t="str">
        <f>IF('CONSOLIDADO (2)'!F221="","",'CONSOLIDADO (2)'!F221)</f>
        <v>Administrativa</v>
      </c>
      <c r="F151" s="176" t="str">
        <f>'CONSOLIDADO (2)'!J221</f>
        <v>Abierto</v>
      </c>
      <c r="H151" s="88"/>
      <c r="I151" s="35"/>
      <c r="M151" s="35"/>
      <c r="N151" s="35"/>
      <c r="O151" s="35"/>
      <c r="P151" s="35"/>
      <c r="Q151" s="35"/>
      <c r="R151" s="35"/>
      <c r="S151" s="35"/>
      <c r="T151" s="35"/>
      <c r="U151" s="35"/>
      <c r="V151" s="35"/>
      <c r="W151" s="35"/>
    </row>
    <row r="152" spans="1:23" ht="16.5" outlineLevel="1" x14ac:dyDescent="0.2">
      <c r="A152" s="92"/>
      <c r="B152" s="174" t="str">
        <f>'CONSOLIDADO (2)'!B222</f>
        <v>AUDITORÍA FINANCIERA Y DE GESTIÓN VIGENCIA 2021</v>
      </c>
      <c r="C152" s="174" t="str">
        <f>'CONSOLIDADO (2)'!C222</f>
        <v>HALLAZGO 6</v>
      </c>
      <c r="D152" s="175">
        <f>'CONSOLIDADO (2)'!D222</f>
        <v>0</v>
      </c>
      <c r="E152" s="351" t="str">
        <f>IF('CONSOLIDADO (2)'!F222="","",'CONSOLIDADO (2)'!F222)</f>
        <v>Administrativa</v>
      </c>
      <c r="F152" s="176" t="str">
        <f>'CONSOLIDADO (2)'!J222</f>
        <v>Abierto</v>
      </c>
      <c r="H152" s="88"/>
      <c r="I152" s="35"/>
      <c r="M152" s="35"/>
      <c r="N152" s="35"/>
      <c r="O152" s="35"/>
      <c r="P152" s="35"/>
      <c r="Q152" s="35"/>
      <c r="R152" s="35"/>
      <c r="S152" s="35"/>
      <c r="T152" s="35"/>
      <c r="U152" s="35"/>
      <c r="V152" s="35"/>
      <c r="W152" s="35"/>
    </row>
    <row r="153" spans="1:23" ht="16.5" outlineLevel="1" x14ac:dyDescent="0.2">
      <c r="A153" s="92"/>
      <c r="B153" s="174" t="str">
        <f>'CONSOLIDADO (2)'!B223</f>
        <v>AUDITORÍA FINANCIERA Y DE GESTIÓN VIGENCIA 2021</v>
      </c>
      <c r="C153" s="174" t="str">
        <f>'CONSOLIDADO (2)'!C223</f>
        <v>HALLAZGO 7</v>
      </c>
      <c r="D153" s="175">
        <f>'CONSOLIDADO (2)'!D223</f>
        <v>0</v>
      </c>
      <c r="E153" s="351" t="str">
        <f>IF('CONSOLIDADO (2)'!F223="","",'CONSOLIDADO (2)'!F223)</f>
        <v>Administrativa</v>
      </c>
      <c r="F153" s="176" t="str">
        <f>'CONSOLIDADO (2)'!J223</f>
        <v>Abierto</v>
      </c>
      <c r="H153" s="88"/>
      <c r="I153" s="35"/>
      <c r="M153" s="35"/>
      <c r="N153" s="35"/>
      <c r="O153" s="35"/>
      <c r="P153" s="35"/>
      <c r="Q153" s="35"/>
      <c r="R153" s="35"/>
      <c r="S153" s="35"/>
      <c r="T153" s="35"/>
      <c r="U153" s="35"/>
      <c r="V153" s="35"/>
      <c r="W153" s="35"/>
    </row>
    <row r="154" spans="1:23" ht="16.5" customHeight="1" outlineLevel="1" x14ac:dyDescent="0.2">
      <c r="A154" s="92"/>
      <c r="B154" s="174" t="str">
        <f>'CONSOLIDADO (2)'!B224</f>
        <v>AUDITORÍA FINANCIERA Y DE GESTIÓN VIGENCIA 2021</v>
      </c>
      <c r="C154" s="174" t="str">
        <f>'CONSOLIDADO (2)'!C224</f>
        <v>HALLAZGO 8</v>
      </c>
      <c r="D154" s="175">
        <f>'CONSOLIDADO (2)'!D224</f>
        <v>0</v>
      </c>
      <c r="E154" s="351" t="str">
        <f>IF('CONSOLIDADO (2)'!F224="","",'CONSOLIDADO (2)'!F224)</f>
        <v xml:space="preserve">Fiscal y Administrativa </v>
      </c>
      <c r="F154" s="176" t="str">
        <f>'CONSOLIDADO (2)'!J224</f>
        <v>Cerrado</v>
      </c>
      <c r="H154" s="88"/>
      <c r="I154" s="35"/>
      <c r="M154" s="35"/>
      <c r="N154" s="35"/>
      <c r="O154" s="35"/>
      <c r="P154" s="35"/>
      <c r="Q154" s="35"/>
      <c r="R154" s="35"/>
      <c r="S154" s="35"/>
      <c r="T154" s="35"/>
      <c r="U154" s="35"/>
      <c r="V154" s="35"/>
      <c r="W154" s="35"/>
    </row>
    <row r="155" spans="1:23" ht="16.5" outlineLevel="1" x14ac:dyDescent="0.2">
      <c r="A155" s="92"/>
      <c r="B155" s="174" t="str">
        <f>'CONSOLIDADO (2)'!B225</f>
        <v>AUDITORÍA FINANCIERA Y DE GESTIÓN VIGENCIA 2021</v>
      </c>
      <c r="C155" s="174" t="str">
        <f>'CONSOLIDADO (2)'!C225</f>
        <v>HALLAZGO 9</v>
      </c>
      <c r="D155" s="175">
        <f>'CONSOLIDADO (2)'!D225</f>
        <v>0</v>
      </c>
      <c r="E155" s="351" t="str">
        <f>IF('CONSOLIDADO (2)'!F225="","",'CONSOLIDADO (2)'!F225)</f>
        <v>Administrativa</v>
      </c>
      <c r="F155" s="176" t="str">
        <f>'CONSOLIDADO (2)'!J225</f>
        <v>Cerrado</v>
      </c>
      <c r="H155" s="88"/>
      <c r="I155" s="35"/>
      <c r="M155" s="35"/>
      <c r="N155" s="35"/>
      <c r="O155" s="35"/>
      <c r="P155" s="35"/>
      <c r="Q155" s="35"/>
      <c r="R155" s="35"/>
      <c r="S155" s="35"/>
      <c r="T155" s="35"/>
      <c r="U155" s="35"/>
      <c r="V155" s="35"/>
      <c r="W155" s="35"/>
    </row>
    <row r="156" spans="1:23" ht="16.5" outlineLevel="1" x14ac:dyDescent="0.2">
      <c r="A156" s="92"/>
      <c r="B156" s="177" t="str">
        <f>'CONSOLIDADO (2)'!B226</f>
        <v>AUDITORÍA FINANCIERA Y DE GESTIÓN VIGENCIA 2021</v>
      </c>
      <c r="C156" s="174" t="str">
        <f>'CONSOLIDADO (2)'!C226</f>
        <v>HALLAZGO 10</v>
      </c>
      <c r="D156" s="178">
        <f>'CONSOLIDADO (2)'!D226</f>
        <v>0</v>
      </c>
      <c r="E156" s="352" t="str">
        <f>IF('CONSOLIDADO (2)'!F226="","",'CONSOLIDADO (2)'!F226)</f>
        <v>Administrativa</v>
      </c>
      <c r="F156" s="179" t="str">
        <f>'CONSOLIDADO (2)'!J226</f>
        <v>Cerrado</v>
      </c>
      <c r="H156" s="88"/>
      <c r="I156" s="35"/>
      <c r="M156" s="35"/>
      <c r="N156" s="35"/>
      <c r="O156" s="35"/>
      <c r="P156" s="35"/>
      <c r="Q156" s="35"/>
      <c r="R156" s="35"/>
      <c r="S156" s="35"/>
      <c r="T156" s="35"/>
      <c r="U156" s="35"/>
      <c r="V156" s="35"/>
      <c r="W156" s="35"/>
    </row>
    <row r="157" spans="1:23" ht="16.5" outlineLevel="1" x14ac:dyDescent="0.2">
      <c r="A157" s="92"/>
      <c r="B157" s="171" t="str">
        <f>'CONSOLIDADO (2)'!B227</f>
        <v>ACTUACIÓN ESPECIAL DE FISCALIZACIÓN PQRSD 311 Y 358 DE 2022 VIGENCIA 2021-2022</v>
      </c>
      <c r="C157" s="171" t="str">
        <f>'CONSOLIDADO (2)'!C227</f>
        <v>HALLAZGO 1</v>
      </c>
      <c r="D157" s="172" t="str">
        <f>'CONSOLIDADO (2)'!D227</f>
        <v>Informe Diciembre 2022</v>
      </c>
      <c r="E157" s="348" t="str">
        <f>IF('CONSOLIDADO (2)'!F227="","",'CONSOLIDADO (2)'!F227)</f>
        <v>Administrativa</v>
      </c>
      <c r="F157" s="173" t="str">
        <f>'CONSOLIDADO (2)'!J227</f>
        <v>Cerrado</v>
      </c>
      <c r="H157" s="88"/>
      <c r="I157" s="35"/>
      <c r="M157" s="35"/>
      <c r="N157" s="35"/>
      <c r="O157" s="35"/>
      <c r="P157" s="35"/>
      <c r="Q157" s="35"/>
      <c r="R157" s="35"/>
      <c r="S157" s="35"/>
      <c r="T157" s="35"/>
      <c r="U157" s="35"/>
      <c r="V157" s="35"/>
      <c r="W157" s="35"/>
    </row>
    <row r="158" spans="1:23" ht="16.5" outlineLevel="1" x14ac:dyDescent="0.2">
      <c r="A158" s="92"/>
      <c r="B158" s="174" t="str">
        <f>'CONSOLIDADO (2)'!B228</f>
        <v>ACTUACIÓN ESPECIAL DE FISCALIZACIÓN PQRSD 311 Y 358 DE 2022 VIGENCIA 2021-2022</v>
      </c>
      <c r="C158" s="174" t="str">
        <f>'CONSOLIDADO (2)'!C228</f>
        <v>HALLAZGO 2</v>
      </c>
      <c r="D158" s="175">
        <f>'CONSOLIDADO (2)'!D228</f>
        <v>0</v>
      </c>
      <c r="E158" s="351" t="str">
        <f>IF('CONSOLIDADO (2)'!F228="","",'CONSOLIDADO (2)'!F228)</f>
        <v>Administrativa</v>
      </c>
      <c r="F158" s="176" t="str">
        <f>'CONSOLIDADO (2)'!J228</f>
        <v>Cerrado</v>
      </c>
      <c r="H158" s="88"/>
      <c r="I158" s="35"/>
      <c r="M158" s="35"/>
      <c r="N158" s="35"/>
      <c r="O158" s="35"/>
      <c r="P158" s="35"/>
      <c r="Q158" s="35"/>
      <c r="R158" s="35"/>
      <c r="S158" s="35"/>
      <c r="T158" s="35"/>
      <c r="U158" s="35"/>
      <c r="V158" s="35"/>
      <c r="W158" s="35"/>
    </row>
    <row r="159" spans="1:23" ht="16.5" outlineLevel="1" x14ac:dyDescent="0.2">
      <c r="A159" s="92"/>
      <c r="B159" s="174" t="str">
        <f>'CONSOLIDADO (2)'!B229</f>
        <v>ACTUACIÓN ESPECIAL DE FISCALIZACIÓN PQRSD 311 Y 358 DE 2022 VIGENCIA 2021-2022</v>
      </c>
      <c r="C159" s="174" t="str">
        <f>'CONSOLIDADO (2)'!C229</f>
        <v>HALLAZGO 3</v>
      </c>
      <c r="D159" s="175">
        <f>'CONSOLIDADO (2)'!D229</f>
        <v>0</v>
      </c>
      <c r="E159" s="351" t="str">
        <f>IF('CONSOLIDADO (2)'!F229="","",'CONSOLIDADO (2)'!F229)</f>
        <v>Administrativa</v>
      </c>
      <c r="F159" s="176" t="str">
        <f>'CONSOLIDADO (2)'!J229</f>
        <v>Cerrado</v>
      </c>
      <c r="H159" s="88"/>
      <c r="I159" s="35"/>
      <c r="M159" s="35"/>
      <c r="N159" s="35"/>
      <c r="O159" s="35"/>
      <c r="P159" s="35"/>
      <c r="Q159" s="35"/>
      <c r="R159" s="35"/>
      <c r="S159" s="35"/>
      <c r="T159" s="35"/>
      <c r="U159" s="35"/>
      <c r="V159" s="35"/>
      <c r="W159" s="35"/>
    </row>
    <row r="160" spans="1:23" ht="16.5" outlineLevel="1" x14ac:dyDescent="0.2">
      <c r="A160" s="92"/>
      <c r="B160" s="174" t="str">
        <f>'CONSOLIDADO (2)'!B230</f>
        <v>ACTUACIÓN ESPECIAL DE FISCALIZACIÓN PQRSD 311 Y 358 DE 2022 VIGENCIA 2021-2022</v>
      </c>
      <c r="C160" s="174" t="str">
        <f>'CONSOLIDADO (2)'!C230</f>
        <v>HALLAZGO 4</v>
      </c>
      <c r="D160" s="175">
        <f>'CONSOLIDADO (2)'!D230</f>
        <v>0</v>
      </c>
      <c r="E160" s="351" t="str">
        <f>IF('CONSOLIDADO (2)'!F230="","",'CONSOLIDADO (2)'!F230)</f>
        <v>Administrativa</v>
      </c>
      <c r="F160" s="176" t="str">
        <f>'CONSOLIDADO (2)'!J230</f>
        <v>Cerrado</v>
      </c>
      <c r="H160" s="88"/>
      <c r="I160" s="35"/>
      <c r="M160" s="35"/>
      <c r="N160" s="35"/>
      <c r="O160" s="35"/>
      <c r="P160" s="35"/>
      <c r="Q160" s="35"/>
      <c r="R160" s="35"/>
      <c r="S160" s="35"/>
      <c r="T160" s="35"/>
      <c r="U160" s="35"/>
      <c r="V160" s="35"/>
      <c r="W160" s="35"/>
    </row>
    <row r="161" spans="1:23" ht="16.5" outlineLevel="1" x14ac:dyDescent="0.2">
      <c r="A161" s="92"/>
      <c r="B161" s="174" t="str">
        <f>'CONSOLIDADO (2)'!B231</f>
        <v>ACTUACIÓN ESPECIAL DE FISCALIZACIÓN PQRSD 311 Y 358 DE 2022 VIGENCIA 2021-2022</v>
      </c>
      <c r="C161" s="174" t="str">
        <f>'CONSOLIDADO (2)'!C231</f>
        <v>HALLAZGO 5</v>
      </c>
      <c r="D161" s="175">
        <f>'CONSOLIDADO (2)'!D231</f>
        <v>0</v>
      </c>
      <c r="E161" s="351" t="str">
        <f>IF('CONSOLIDADO (2)'!F231="","",'CONSOLIDADO (2)'!F231)</f>
        <v>Administrativa</v>
      </c>
      <c r="F161" s="176" t="str">
        <f>'CONSOLIDADO (2)'!J231</f>
        <v>Cerrado</v>
      </c>
      <c r="H161" s="88"/>
      <c r="I161" s="35"/>
      <c r="M161" s="35"/>
      <c r="N161" s="35"/>
      <c r="O161" s="35"/>
      <c r="P161" s="35"/>
      <c r="Q161" s="35"/>
      <c r="R161" s="35"/>
      <c r="S161" s="35"/>
      <c r="T161" s="35"/>
      <c r="U161" s="35"/>
      <c r="V161" s="35"/>
      <c r="W161" s="35"/>
    </row>
    <row r="162" spans="1:23" ht="16.5" outlineLevel="1" x14ac:dyDescent="0.2">
      <c r="A162" s="92"/>
      <c r="B162" s="174" t="str">
        <f>'CONSOLIDADO (2)'!B232</f>
        <v>ACTUACIÓN ESPECIAL DE FISCALIZACIÓN PQRSD 311 Y 358 DE 2022 VIGENCIA 2021-2022</v>
      </c>
      <c r="C162" s="174" t="str">
        <f>'CONSOLIDADO (2)'!C232</f>
        <v>HALLAZGO 6</v>
      </c>
      <c r="D162" s="175">
        <f>'CONSOLIDADO (2)'!D232</f>
        <v>0</v>
      </c>
      <c r="E162" s="351" t="str">
        <f>IF('CONSOLIDADO (2)'!F232="","",'CONSOLIDADO (2)'!F232)</f>
        <v>Administrativa</v>
      </c>
      <c r="F162" s="176" t="str">
        <f>'CONSOLIDADO (2)'!J232</f>
        <v>Cerrado</v>
      </c>
      <c r="H162" s="88"/>
      <c r="I162" s="35"/>
      <c r="M162" s="35"/>
      <c r="N162" s="35"/>
      <c r="O162" s="35"/>
      <c r="P162" s="35"/>
      <c r="Q162" s="35"/>
      <c r="R162" s="35"/>
      <c r="S162" s="35"/>
      <c r="T162" s="35"/>
      <c r="U162" s="35"/>
      <c r="V162" s="35"/>
      <c r="W162" s="35"/>
    </row>
    <row r="163" spans="1:23" ht="16.5" outlineLevel="1" x14ac:dyDescent="0.2">
      <c r="A163" s="92"/>
      <c r="B163" s="174" t="str">
        <f>'CONSOLIDADO (2)'!B233</f>
        <v>ACTUACIÓN ESPECIAL DE FISCALIZACIÓN PQRSD 311 Y 358 DE 2022 VIGENCIA 2021-2022</v>
      </c>
      <c r="C163" s="174" t="str">
        <f>'CONSOLIDADO (2)'!C233</f>
        <v>HALLAZGO 7</v>
      </c>
      <c r="D163" s="175">
        <f>'CONSOLIDADO (2)'!D233</f>
        <v>0</v>
      </c>
      <c r="E163" s="351" t="str">
        <f>IF('CONSOLIDADO (2)'!F233="","",'CONSOLIDADO (2)'!F233)</f>
        <v>Administrativa</v>
      </c>
      <c r="F163" s="176" t="str">
        <f>'CONSOLIDADO (2)'!J233</f>
        <v>Abierto</v>
      </c>
      <c r="H163" s="88"/>
      <c r="I163" s="35"/>
      <c r="M163" s="35"/>
      <c r="N163" s="35"/>
      <c r="O163" s="35"/>
      <c r="P163" s="35"/>
      <c r="Q163" s="35"/>
      <c r="R163" s="35"/>
      <c r="S163" s="35"/>
      <c r="T163" s="35"/>
      <c r="U163" s="35"/>
      <c r="V163" s="35"/>
      <c r="W163" s="35"/>
    </row>
    <row r="164" spans="1:23" ht="16.5" outlineLevel="1" x14ac:dyDescent="0.2">
      <c r="A164" s="92"/>
      <c r="B164" s="174" t="str">
        <f>'CONSOLIDADO (2)'!B234</f>
        <v>ACTUACIÓN ESPECIAL DE FISCALIZACIÓN PQRSD 311 Y 358 DE 2022 VIGENCIA 2021-2022</v>
      </c>
      <c r="C164" s="174" t="str">
        <f>'CONSOLIDADO (2)'!C234</f>
        <v>HALLAZGO 8</v>
      </c>
      <c r="D164" s="175">
        <f>'CONSOLIDADO (2)'!D234</f>
        <v>0</v>
      </c>
      <c r="E164" s="351" t="str">
        <f>IF('CONSOLIDADO (2)'!F234="","",'CONSOLIDADO (2)'!F234)</f>
        <v>Administrativa</v>
      </c>
      <c r="F164" s="176" t="str">
        <f>'CONSOLIDADO (2)'!J234</f>
        <v>Cerrado</v>
      </c>
      <c r="H164" s="88"/>
      <c r="I164" s="35"/>
      <c r="M164" s="35"/>
      <c r="N164" s="35"/>
      <c r="O164" s="35"/>
      <c r="P164" s="35"/>
      <c r="Q164" s="35"/>
      <c r="R164" s="35"/>
      <c r="S164" s="35"/>
      <c r="T164" s="35"/>
      <c r="U164" s="35"/>
      <c r="V164" s="35"/>
      <c r="W164" s="35"/>
    </row>
    <row r="165" spans="1:23" ht="16.5" customHeight="1" outlineLevel="1" x14ac:dyDescent="0.2">
      <c r="A165" s="92"/>
      <c r="B165" s="177" t="str">
        <f>'CONSOLIDADO (2)'!B235</f>
        <v>ACTUACIÓN ESPECIAL DE FISCALIZACIÓN PQRSD 311 Y 358 DE 2022 VIGENCIA 2021-2022</v>
      </c>
      <c r="C165" s="174" t="str">
        <f>'CONSOLIDADO (2)'!C235</f>
        <v>HALLAZGO 9</v>
      </c>
      <c r="D165" s="178">
        <f>'CONSOLIDADO (2)'!D235</f>
        <v>0</v>
      </c>
      <c r="E165" s="352" t="str">
        <f>IF('CONSOLIDADO (2)'!F235="","",'CONSOLIDADO (2)'!F235)</f>
        <v xml:space="preserve">Fiscal y Administrativa </v>
      </c>
      <c r="F165" s="179" t="str">
        <f>'CONSOLIDADO (2)'!J235</f>
        <v>Abierto</v>
      </c>
      <c r="H165" s="88"/>
      <c r="I165" s="35"/>
      <c r="M165" s="35"/>
      <c r="N165" s="35"/>
      <c r="O165" s="35"/>
      <c r="P165" s="35"/>
      <c r="Q165" s="35"/>
      <c r="R165" s="35"/>
      <c r="S165" s="35"/>
      <c r="T165" s="35"/>
      <c r="U165" s="35"/>
      <c r="V165" s="35"/>
      <c r="W165" s="35"/>
    </row>
    <row r="166" spans="1:23" ht="16.5" customHeight="1" outlineLevel="1" x14ac:dyDescent="0.2">
      <c r="A166" s="92"/>
      <c r="B166" s="171" t="str">
        <f>'CONSOLIDADO (2)'!B236</f>
        <v>AUDITORÍA FINANCIERA Y DE GESTIÓN VIGENCIA 2022</v>
      </c>
      <c r="C166" s="171" t="str">
        <f>'CONSOLIDADO (2)'!C236</f>
        <v>HALLAZGO 1</v>
      </c>
      <c r="D166" s="172" t="str">
        <f>'CONSOLIDADO (2)'!D236</f>
        <v>Informe Agosto 2023</v>
      </c>
      <c r="E166" s="348" t="str">
        <f>IF('CONSOLIDADO (2)'!F236="","",'CONSOLIDADO (2)'!F236)</f>
        <v xml:space="preserve">Administrativa y Disciplinaria </v>
      </c>
      <c r="F166" s="173" t="str">
        <f>'CONSOLIDADO (2)'!J236</f>
        <v>Cerrado</v>
      </c>
      <c r="H166" s="88"/>
      <c r="I166" s="35"/>
      <c r="M166" s="35"/>
      <c r="N166" s="35"/>
      <c r="O166" s="35"/>
      <c r="P166" s="35"/>
      <c r="Q166" s="35"/>
      <c r="R166" s="35"/>
      <c r="S166" s="35"/>
      <c r="T166" s="35"/>
      <c r="U166" s="35"/>
      <c r="V166" s="35"/>
      <c r="W166" s="35"/>
    </row>
    <row r="167" spans="1:23" ht="16.5" customHeight="1" outlineLevel="1" x14ac:dyDescent="0.2">
      <c r="A167" s="92"/>
      <c r="B167" s="174" t="str">
        <f>'CONSOLIDADO (2)'!B237</f>
        <v>AUDITORÍA FINANCIERA Y DE GESTIÓN VIGENCIA 2022</v>
      </c>
      <c r="C167" s="174" t="str">
        <f>'CONSOLIDADO (2)'!C237</f>
        <v>HALLAZGO 2</v>
      </c>
      <c r="D167" s="175">
        <f>'CONSOLIDADO (2)'!D237</f>
        <v>0</v>
      </c>
      <c r="E167" s="351" t="str">
        <f>IF('CONSOLIDADO (2)'!F237="","",'CONSOLIDADO (2)'!F237)</f>
        <v xml:space="preserve">Fiscal y Disciplinaria </v>
      </c>
      <c r="F167" s="176" t="str">
        <f>'CONSOLIDADO (2)'!J237</f>
        <v>Cerrado</v>
      </c>
      <c r="H167" s="88"/>
      <c r="I167" s="35"/>
      <c r="M167" s="35"/>
      <c r="N167" s="35"/>
      <c r="O167" s="35"/>
      <c r="P167" s="35"/>
      <c r="Q167" s="35"/>
      <c r="R167" s="35"/>
      <c r="S167" s="35"/>
      <c r="T167" s="35"/>
      <c r="U167" s="35"/>
      <c r="V167" s="35"/>
      <c r="W167" s="35"/>
    </row>
    <row r="168" spans="1:23" ht="16.5" customHeight="1" outlineLevel="1" x14ac:dyDescent="0.2">
      <c r="A168" s="92"/>
      <c r="B168" s="174" t="str">
        <f>'CONSOLIDADO (2)'!B238</f>
        <v>AUDITORÍA FINANCIERA Y DE GESTIÓN VIGENCIA 2022</v>
      </c>
      <c r="C168" s="174" t="str">
        <f>'CONSOLIDADO (2)'!C238</f>
        <v>HALLAZGO 3</v>
      </c>
      <c r="D168" s="175">
        <f>'CONSOLIDADO (2)'!D238</f>
        <v>0</v>
      </c>
      <c r="E168" s="351" t="str">
        <f>IF('CONSOLIDADO (2)'!F238="","",'CONSOLIDADO (2)'!F238)</f>
        <v xml:space="preserve">Administrativa y Disciplinaria </v>
      </c>
      <c r="F168" s="176" t="str">
        <f>'CONSOLIDADO (2)'!J238</f>
        <v>Cerrado</v>
      </c>
      <c r="H168" s="88"/>
      <c r="I168" s="35"/>
      <c r="M168" s="35"/>
      <c r="N168" s="35"/>
      <c r="O168" s="35"/>
      <c r="P168" s="35"/>
      <c r="Q168" s="35"/>
      <c r="R168" s="35"/>
      <c r="S168" s="35"/>
      <c r="T168" s="35"/>
      <c r="U168" s="35"/>
      <c r="V168" s="35"/>
      <c r="W168" s="35"/>
    </row>
    <row r="169" spans="1:23" ht="16.5" customHeight="1" outlineLevel="1" x14ac:dyDescent="0.2">
      <c r="A169" s="92"/>
      <c r="B169" s="174" t="str">
        <f>'CONSOLIDADO (2)'!B239</f>
        <v>AUDITORÍA FINANCIERA Y DE GESTIÓN VIGENCIA 2022</v>
      </c>
      <c r="C169" s="174" t="str">
        <f>'CONSOLIDADO (2)'!C239</f>
        <v>HALLAZGO 4</v>
      </c>
      <c r="D169" s="175">
        <f>'CONSOLIDADO (2)'!D239</f>
        <v>0</v>
      </c>
      <c r="E169" s="351" t="str">
        <f>IF('CONSOLIDADO (2)'!F239="","",'CONSOLIDADO (2)'!F239)</f>
        <v xml:space="preserve">Administrativa, Fiscal y Disciplinaria </v>
      </c>
      <c r="F169" s="176" t="str">
        <f>'CONSOLIDADO (2)'!J239</f>
        <v>Cerrado</v>
      </c>
      <c r="H169" s="88"/>
      <c r="I169" s="35"/>
      <c r="M169" s="35"/>
      <c r="N169" s="35"/>
      <c r="O169" s="35"/>
      <c r="P169" s="35"/>
      <c r="Q169" s="35"/>
      <c r="R169" s="35"/>
      <c r="S169" s="35"/>
      <c r="T169" s="35"/>
      <c r="U169" s="35"/>
      <c r="V169" s="35"/>
      <c r="W169" s="35"/>
    </row>
    <row r="170" spans="1:23" ht="16.5" customHeight="1" outlineLevel="1" x14ac:dyDescent="0.2">
      <c r="A170" s="92"/>
      <c r="B170" s="174" t="str">
        <f>'CONSOLIDADO (2)'!B240</f>
        <v>AUDITORÍA FINANCIERA Y DE GESTIÓN VIGENCIA 2022</v>
      </c>
      <c r="C170" s="174" t="str">
        <f>'CONSOLIDADO (2)'!C240</f>
        <v>HALLAZGO 5</v>
      </c>
      <c r="D170" s="175">
        <f>'CONSOLIDADO (2)'!D240</f>
        <v>0</v>
      </c>
      <c r="E170" s="351" t="str">
        <f>IF('CONSOLIDADO (2)'!F240="","",'CONSOLIDADO (2)'!F240)</f>
        <v xml:space="preserve">Administrativa y Disciplinaria </v>
      </c>
      <c r="F170" s="176" t="str">
        <f>'CONSOLIDADO (2)'!J240</f>
        <v>Cerrado</v>
      </c>
      <c r="H170" s="88"/>
      <c r="I170" s="35"/>
      <c r="M170" s="35"/>
      <c r="N170" s="35"/>
      <c r="O170" s="35"/>
      <c r="P170" s="35"/>
      <c r="Q170" s="35"/>
      <c r="R170" s="35"/>
      <c r="S170" s="35"/>
      <c r="T170" s="35"/>
      <c r="U170" s="35"/>
      <c r="V170" s="35"/>
      <c r="W170" s="35"/>
    </row>
    <row r="171" spans="1:23" ht="16.5" customHeight="1" outlineLevel="1" x14ac:dyDescent="0.2">
      <c r="A171" s="92"/>
      <c r="B171" s="174" t="str">
        <f>'CONSOLIDADO (2)'!B241</f>
        <v>AUDITORÍA FINANCIERA Y DE GESTIÓN VIGENCIA 2022</v>
      </c>
      <c r="C171" s="174" t="str">
        <f>'CONSOLIDADO (2)'!C241</f>
        <v>HALLAZGO 6</v>
      </c>
      <c r="D171" s="175">
        <f>'CONSOLIDADO (2)'!D241</f>
        <v>0</v>
      </c>
      <c r="E171" s="351" t="str">
        <f>IF('CONSOLIDADO (2)'!F241="","",'CONSOLIDADO (2)'!F241)</f>
        <v xml:space="preserve">Fiscal y Administrativa </v>
      </c>
      <c r="F171" s="176" t="str">
        <f>'CONSOLIDADO (2)'!J241</f>
        <v>Cerrado</v>
      </c>
      <c r="H171" s="88"/>
      <c r="I171" s="35"/>
      <c r="M171" s="35"/>
      <c r="N171" s="35"/>
      <c r="O171" s="35"/>
      <c r="P171" s="35"/>
      <c r="Q171" s="35"/>
      <c r="R171" s="35"/>
      <c r="S171" s="35"/>
      <c r="T171" s="35"/>
      <c r="U171" s="35"/>
      <c r="V171" s="35"/>
      <c r="W171" s="35"/>
    </row>
    <row r="172" spans="1:23" ht="16.5" customHeight="1" outlineLevel="1" x14ac:dyDescent="0.2">
      <c r="A172" s="92"/>
      <c r="B172" s="177" t="str">
        <f>'CONSOLIDADO (2)'!B242</f>
        <v>AUDITORÍA FINANCIERA Y DE GESTIÓN VIGENCIA 2022</v>
      </c>
      <c r="C172" s="174" t="str">
        <f>'CONSOLIDADO (2)'!C242</f>
        <v>HALLAZGO 7</v>
      </c>
      <c r="D172" s="178">
        <f>'CONSOLIDADO (2)'!D242</f>
        <v>0</v>
      </c>
      <c r="E172" s="352" t="str">
        <f>IF('CONSOLIDADO (2)'!F242="","",'CONSOLIDADO (2)'!F242)</f>
        <v xml:space="preserve">Fiscal y Administrativa </v>
      </c>
      <c r="F172" s="179" t="str">
        <f>'CONSOLIDADO (2)'!J242</f>
        <v>Abierto</v>
      </c>
      <c r="H172" s="88"/>
      <c r="I172" s="35"/>
      <c r="M172" s="35"/>
      <c r="N172" s="35"/>
      <c r="O172" s="35"/>
      <c r="P172" s="35"/>
      <c r="Q172" s="35"/>
      <c r="R172" s="35"/>
      <c r="S172" s="35"/>
      <c r="T172" s="35"/>
      <c r="U172" s="35"/>
      <c r="V172" s="35"/>
      <c r="W172" s="35"/>
    </row>
    <row r="173" spans="1:23" ht="16.5" customHeight="1" outlineLevel="1" x14ac:dyDescent="0.2">
      <c r="A173" s="92"/>
      <c r="B173" s="353" t="str">
        <f>'CONSOLIDADO (2)'!B243</f>
        <v>AUDITORÍA FINANCIERA Y DE GESTIÓN VIGENCIA 2023</v>
      </c>
      <c r="C173" s="171" t="str">
        <f>'CONSOLIDADO (2)'!C243</f>
        <v>HALLAZGO 1</v>
      </c>
      <c r="D173" s="337" t="str">
        <f>'CONSOLIDADO (2)'!D243</f>
        <v>Informe Septiembre 2024</v>
      </c>
      <c r="E173" s="354" t="str">
        <f>IF('CONSOLIDADO (2)'!F243="","",'CONSOLIDADO (2)'!F243)</f>
        <v xml:space="preserve">Administrativa y Disciplinaria </v>
      </c>
      <c r="F173" s="355" t="str">
        <f>'CONSOLIDADO (2)'!J243</f>
        <v>Cerrado</v>
      </c>
      <c r="H173" s="88"/>
      <c r="I173" s="35"/>
      <c r="M173" s="35"/>
      <c r="N173" s="35"/>
      <c r="O173" s="35"/>
      <c r="P173" s="35"/>
      <c r="Q173" s="35"/>
      <c r="R173" s="35"/>
      <c r="S173" s="35"/>
      <c r="T173" s="35"/>
      <c r="U173" s="35"/>
      <c r="V173" s="35"/>
      <c r="W173" s="35"/>
    </row>
    <row r="174" spans="1:23" ht="16.5" customHeight="1" outlineLevel="1" x14ac:dyDescent="0.2">
      <c r="A174" s="92"/>
      <c r="B174" s="174" t="str">
        <f>'CONSOLIDADO (2)'!B244</f>
        <v>AUDITORÍA FINANCIERA Y DE GESTIÓN VIGENCIA 2023</v>
      </c>
      <c r="C174" s="174" t="str">
        <f>'CONSOLIDADO (2)'!C244</f>
        <v>HALLAZGO 2</v>
      </c>
      <c r="D174" s="175">
        <f>'CONSOLIDADO (2)'!D244</f>
        <v>0</v>
      </c>
      <c r="E174" s="351" t="str">
        <f>IF('CONSOLIDADO (2)'!F244="","",'CONSOLIDADO (2)'!F244)</f>
        <v xml:space="preserve">Administrativa y Disciplinaria </v>
      </c>
      <c r="F174" s="176" t="str">
        <f>'CONSOLIDADO (2)'!J244</f>
        <v>Cerrado</v>
      </c>
      <c r="H174" s="88"/>
      <c r="I174" s="35"/>
      <c r="M174" s="35"/>
      <c r="N174" s="35"/>
      <c r="O174" s="35"/>
      <c r="P174" s="35"/>
      <c r="Q174" s="35"/>
      <c r="R174" s="35"/>
      <c r="S174" s="35"/>
      <c r="T174" s="35"/>
      <c r="U174" s="35"/>
      <c r="V174" s="35"/>
      <c r="W174" s="35"/>
    </row>
    <row r="175" spans="1:23" ht="16.5" customHeight="1" outlineLevel="1" x14ac:dyDescent="0.2">
      <c r="B175" s="174" t="str">
        <f>'CONSOLIDADO (2)'!B245</f>
        <v>AUDITORÍA FINANCIERA Y DE GESTIÓN VIGENCIA 2023</v>
      </c>
      <c r="C175" s="174" t="str">
        <f>'CONSOLIDADO (2)'!C245</f>
        <v>HALLAZGO 3</v>
      </c>
      <c r="D175" s="175">
        <f>'CONSOLIDADO (2)'!D245</f>
        <v>0</v>
      </c>
      <c r="E175" s="351" t="str">
        <f>IF('CONSOLIDADO (2)'!F245="","",'CONSOLIDADO (2)'!F245)</f>
        <v>Administrativa</v>
      </c>
      <c r="F175" s="176" t="str">
        <f>'CONSOLIDADO (2)'!J245</f>
        <v>Cerrado</v>
      </c>
      <c r="H175" s="88"/>
      <c r="I175" s="35"/>
      <c r="M175" s="35"/>
      <c r="N175" s="35"/>
      <c r="O175" s="35"/>
      <c r="P175" s="35"/>
      <c r="Q175" s="35"/>
      <c r="R175" s="35"/>
      <c r="S175" s="35"/>
      <c r="T175" s="35"/>
    </row>
    <row r="176" spans="1:23" ht="16.5" customHeight="1" outlineLevel="1" x14ac:dyDescent="0.2">
      <c r="B176" s="174" t="str">
        <f>'CONSOLIDADO (2)'!B246</f>
        <v>AUDITORÍA FINANCIERA Y DE GESTIÓN VIGENCIA 2023</v>
      </c>
      <c r="C176" s="174" t="str">
        <f>'CONSOLIDADO (2)'!C246</f>
        <v>HALLAZGO 4</v>
      </c>
      <c r="D176" s="175">
        <f>'CONSOLIDADO (2)'!D246</f>
        <v>0</v>
      </c>
      <c r="E176" s="351" t="str">
        <f>IF('CONSOLIDADO (2)'!F246="","",'CONSOLIDADO (2)'!F246)</f>
        <v>Administrativa</v>
      </c>
      <c r="F176" s="176" t="str">
        <f>'CONSOLIDADO (2)'!J246</f>
        <v>Abierto</v>
      </c>
      <c r="H176" s="88"/>
      <c r="I176" s="35"/>
    </row>
    <row r="177" spans="2:9" ht="16.5" customHeight="1" outlineLevel="1" x14ac:dyDescent="0.2">
      <c r="B177" s="174" t="str">
        <f>'CONSOLIDADO (2)'!B247</f>
        <v>AUDITORÍA FINANCIERA Y DE GESTIÓN VIGENCIA 2023</v>
      </c>
      <c r="C177" s="174" t="str">
        <f>'CONSOLIDADO (2)'!C247</f>
        <v>HALLAZGO 5</v>
      </c>
      <c r="D177" s="175">
        <f>'CONSOLIDADO (2)'!D247</f>
        <v>0</v>
      </c>
      <c r="E177" s="351" t="str">
        <f>IF('CONSOLIDADO (2)'!F247="","",'CONSOLIDADO (2)'!F247)</f>
        <v xml:space="preserve">Administrativa y Disciplinaria </v>
      </c>
      <c r="F177" s="176" t="str">
        <f>'CONSOLIDADO (2)'!J247</f>
        <v>Cerrado</v>
      </c>
      <c r="H177" s="88"/>
      <c r="I177" s="35"/>
    </row>
    <row r="178" spans="2:9" ht="16.5" customHeight="1" outlineLevel="1" x14ac:dyDescent="0.2">
      <c r="B178" s="174" t="str">
        <f>'CONSOLIDADO (2)'!B248</f>
        <v>AUDITORÍA FINANCIERA Y DE GESTIÓN VIGENCIA 2023</v>
      </c>
      <c r="C178" s="174" t="str">
        <f>'CONSOLIDADO (2)'!C248</f>
        <v>HALLAZGO 6</v>
      </c>
      <c r="D178" s="175">
        <f>'CONSOLIDADO (2)'!D248</f>
        <v>0</v>
      </c>
      <c r="E178" s="351" t="str">
        <f>IF('CONSOLIDADO (2)'!F248="","",'CONSOLIDADO (2)'!F248)</f>
        <v>Administrativa</v>
      </c>
      <c r="F178" s="176" t="str">
        <f>'CONSOLIDADO (2)'!J248</f>
        <v>Cerrado</v>
      </c>
      <c r="H178" s="88"/>
      <c r="I178" s="35"/>
    </row>
    <row r="179" spans="2:9" ht="16.5" customHeight="1" outlineLevel="1" x14ac:dyDescent="0.2">
      <c r="B179" s="174" t="str">
        <f>'CONSOLIDADO (2)'!B249</f>
        <v>AUDITORÍA FINANCIERA Y DE GESTIÓN VIGENCIA 2023</v>
      </c>
      <c r="C179" s="174" t="str">
        <f>'CONSOLIDADO (2)'!C249</f>
        <v>HALLAZGO 7</v>
      </c>
      <c r="D179" s="175">
        <f>'CONSOLIDADO (2)'!D249</f>
        <v>0</v>
      </c>
      <c r="E179" s="351" t="str">
        <f>IF('CONSOLIDADO (2)'!F249="","",'CONSOLIDADO (2)'!F249)</f>
        <v xml:space="preserve">Fiscal y Disciplinaria </v>
      </c>
      <c r="F179" s="176" t="str">
        <f>'CONSOLIDADO (2)'!J249</f>
        <v>Cerrado</v>
      </c>
      <c r="H179" s="88"/>
      <c r="I179" s="35"/>
    </row>
    <row r="180" spans="2:9" ht="16.5" customHeight="1" outlineLevel="1" x14ac:dyDescent="0.2">
      <c r="B180" s="174" t="str">
        <f>'CONSOLIDADO (2)'!B250</f>
        <v>AUDITORÍA FINANCIERA Y DE GESTIÓN VIGENCIA 2023</v>
      </c>
      <c r="C180" s="174" t="str">
        <f>'CONSOLIDADO (2)'!C250</f>
        <v>HALLAZGO 8</v>
      </c>
      <c r="D180" s="175">
        <f>'CONSOLIDADO (2)'!D250</f>
        <v>0</v>
      </c>
      <c r="E180" s="351" t="str">
        <f>IF('CONSOLIDADO (2)'!F250="","",'CONSOLIDADO (2)'!F250)</f>
        <v xml:space="preserve">Fiscal y Disciplinaria </v>
      </c>
      <c r="F180" s="176" t="str">
        <f>'CONSOLIDADO (2)'!J250</f>
        <v>Cerrado</v>
      </c>
      <c r="H180" s="88"/>
      <c r="I180" s="35"/>
    </row>
    <row r="181" spans="2:9" ht="16.5" customHeight="1" outlineLevel="1" x14ac:dyDescent="0.2">
      <c r="B181" s="174" t="str">
        <f>'CONSOLIDADO (2)'!B251</f>
        <v>AUDITORÍA FINANCIERA Y DE GESTIÓN VIGENCIA 2023</v>
      </c>
      <c r="C181" s="174" t="str">
        <f>'CONSOLIDADO (2)'!C251</f>
        <v>HALLAZGO 9</v>
      </c>
      <c r="D181" s="175">
        <f>'CONSOLIDADO (2)'!D251</f>
        <v>0</v>
      </c>
      <c r="E181" s="351" t="str">
        <f>IF('CONSOLIDADO (2)'!F251="","",'CONSOLIDADO (2)'!F251)</f>
        <v>Administrativa</v>
      </c>
      <c r="F181" s="176" t="str">
        <f>'CONSOLIDADO (2)'!J251</f>
        <v>Cerrado</v>
      </c>
      <c r="H181" s="88"/>
      <c r="I181" s="35"/>
    </row>
    <row r="182" spans="2:9" ht="16.5" customHeight="1" outlineLevel="1" x14ac:dyDescent="0.2">
      <c r="B182" s="177" t="str">
        <f>'CONSOLIDADO (2)'!B252</f>
        <v>AUDITORÍA FINANCIERA Y DE GESTIÓN VIGENCIA 2023</v>
      </c>
      <c r="C182" s="174" t="str">
        <f>'CONSOLIDADO (2)'!C252</f>
        <v>HALLAZGO 10</v>
      </c>
      <c r="D182" s="178">
        <f>'CONSOLIDADO (2)'!D252</f>
        <v>0</v>
      </c>
      <c r="E182" s="352" t="str">
        <f>IF('CONSOLIDADO (2)'!F252="","",'CONSOLIDADO (2)'!F252)</f>
        <v>Administrativa</v>
      </c>
      <c r="F182" s="179" t="str">
        <f>'CONSOLIDADO (2)'!J252</f>
        <v>Cerrado</v>
      </c>
      <c r="H182" s="88"/>
      <c r="I182" s="35"/>
    </row>
    <row r="183" spans="2:9" ht="16.5" customHeight="1" outlineLevel="1" x14ac:dyDescent="0.2">
      <c r="B183" s="171" t="str">
        <f>'CONSOLIDADO (2)'!B253</f>
        <v>AUDITORÍA DE CUMPLIMIENTO GESTION INTEGRAL DE LOS ACTIVOS FIJOS VIGENCIA 2023</v>
      </c>
      <c r="C183" s="171" t="str">
        <f>'CONSOLIDADO (2)'!C253</f>
        <v>HALLAZGO 1</v>
      </c>
      <c r="D183" s="172" t="str">
        <f>'CONSOLIDADO (2)'!D253</f>
        <v>Informe Noviembre 2024</v>
      </c>
      <c r="E183" s="348" t="str">
        <f>IF('CONSOLIDADO (2)'!F253="","",'CONSOLIDADO (2)'!F253)</f>
        <v>Administrativa</v>
      </c>
      <c r="F183" s="173" t="str">
        <f>'CONSOLIDADO (2)'!J253</f>
        <v>Abierto</v>
      </c>
      <c r="H183" s="88"/>
      <c r="I183" s="35"/>
    </row>
    <row r="184" spans="2:9" ht="16.5" customHeight="1" outlineLevel="1" x14ac:dyDescent="0.2">
      <c r="B184" s="171" t="str">
        <f>'CONSOLIDADO (2)'!B254</f>
        <v>AUDITORÍA FINANCIERA, DE GESTIÓN Y RESULTADOS VIGENCIA 2024</v>
      </c>
      <c r="C184" s="171" t="str">
        <f>'CONSOLIDADO (2)'!C254</f>
        <v>HALLAZGO 1</v>
      </c>
      <c r="D184" s="172" t="str">
        <f>'CONSOLIDADO (2)'!D254</f>
        <v>Informe Septiembre 2025</v>
      </c>
      <c r="E184" s="348" t="str">
        <f>IF('CONSOLIDADO (2)'!F254="","",'CONSOLIDADO (2)'!F254)</f>
        <v>Administrativa</v>
      </c>
      <c r="F184" s="176" t="str">
        <f>'CONSOLIDADO (2)'!J254</f>
        <v>Abierto</v>
      </c>
      <c r="H184" s="88"/>
      <c r="I184" s="35"/>
    </row>
    <row r="185" spans="2:9" ht="16.5" customHeight="1" outlineLevel="1" x14ac:dyDescent="0.2">
      <c r="B185" s="174" t="str">
        <f>'CONSOLIDADO (2)'!B255</f>
        <v>AUDITORÍA FINANCIERA, DE GESTIÓN Y RESULTADOS VIGENCIA 2024</v>
      </c>
      <c r="C185" s="174" t="str">
        <f>'CONSOLIDADO (2)'!C255</f>
        <v>HALLAZGO 2</v>
      </c>
      <c r="D185" s="175">
        <f>'CONSOLIDADO (2)'!D255</f>
        <v>0</v>
      </c>
      <c r="E185" s="351" t="str">
        <f>IF('CONSOLIDADO (2)'!F255="","",'CONSOLIDADO (2)'!F255)</f>
        <v>Administrativa</v>
      </c>
      <c r="F185" s="176" t="str">
        <f>'CONSOLIDADO (2)'!J255</f>
        <v>Abierto</v>
      </c>
      <c r="H185" s="88"/>
      <c r="I185" s="35"/>
    </row>
    <row r="186" spans="2:9" ht="16.5" customHeight="1" outlineLevel="1" x14ac:dyDescent="0.2">
      <c r="B186" s="174" t="str">
        <f>'CONSOLIDADO (2)'!B256</f>
        <v>AUDITORÍA FINANCIERA, DE GESTIÓN Y RESULTADOS VIGENCIA 2024</v>
      </c>
      <c r="C186" s="174" t="str">
        <f>'CONSOLIDADO (2)'!C256</f>
        <v>HALLAZGO 3</v>
      </c>
      <c r="D186" s="175">
        <f>'CONSOLIDADO (2)'!D256</f>
        <v>0</v>
      </c>
      <c r="E186" s="351" t="str">
        <f>IF('CONSOLIDADO (2)'!F256="","",'CONSOLIDADO (2)'!F256)</f>
        <v>Administrativa</v>
      </c>
      <c r="F186" s="176" t="str">
        <f>'CONSOLIDADO (2)'!J256</f>
        <v>Abierto</v>
      </c>
      <c r="H186" s="88"/>
      <c r="I186" s="35"/>
    </row>
    <row r="187" spans="2:9" ht="16.5" customHeight="1" outlineLevel="1" x14ac:dyDescent="0.2">
      <c r="B187" s="174" t="str">
        <f>'CONSOLIDADO (2)'!B257</f>
        <v>AUDITORÍA FINANCIERA, DE GESTIÓN Y RESULTADOS VIGENCIA 2024</v>
      </c>
      <c r="C187" s="174" t="str">
        <f>'CONSOLIDADO (2)'!C257</f>
        <v>HALLAZGO 4</v>
      </c>
      <c r="D187" s="175">
        <f>'CONSOLIDADO (2)'!D257</f>
        <v>0</v>
      </c>
      <c r="E187" s="351" t="str">
        <f>IF('CONSOLIDADO (2)'!F257="","",'CONSOLIDADO (2)'!F257)</f>
        <v>Administrativa</v>
      </c>
      <c r="F187" s="176" t="str">
        <f>'CONSOLIDADO (2)'!J257</f>
        <v>Abierto</v>
      </c>
      <c r="H187" s="88"/>
      <c r="I187" s="35"/>
    </row>
    <row r="188" spans="2:9" ht="16.5" customHeight="1" outlineLevel="1" x14ac:dyDescent="0.2">
      <c r="B188" s="177" t="str">
        <f>'CONSOLIDADO (2)'!B258</f>
        <v>AUDITORÍA FINANCIERA, DE GESTIÓN Y RESULTADOS VIGENCIA 2024</v>
      </c>
      <c r="C188" s="174" t="str">
        <f>'CONSOLIDADO (2)'!C258</f>
        <v>HALLAZGO 5</v>
      </c>
      <c r="D188" s="178">
        <f>'CONSOLIDADO (2)'!D258</f>
        <v>0</v>
      </c>
      <c r="E188" s="352" t="str">
        <f>IF('CONSOLIDADO (2)'!F258="","",'CONSOLIDADO (2)'!F258)</f>
        <v>Administrativa</v>
      </c>
      <c r="F188" s="179" t="str">
        <f>'CONSOLIDADO (2)'!J258</f>
        <v>Abierto</v>
      </c>
      <c r="H188" s="88"/>
      <c r="I188" s="35"/>
    </row>
    <row r="189" spans="2:9" ht="16.5" customHeight="1" outlineLevel="1" x14ac:dyDescent="0.2">
      <c r="B189" s="171" t="str">
        <f>IF('CONSOLIDADO (2)'!B259="","",'CONSOLIDADO (2)'!B259)</f>
        <v/>
      </c>
      <c r="C189" s="171"/>
      <c r="D189" s="172" t="str">
        <f>IF('CONSOLIDADO (2)'!D259="","",'CONSOLIDADO (2)'!D259)</f>
        <v/>
      </c>
      <c r="E189" s="348" t="str">
        <f>IF('CONSOLIDADO (2)'!F259="","",'CONSOLIDADO (2)'!F259)</f>
        <v/>
      </c>
      <c r="F189" s="173" t="str">
        <f>IF('CONSOLIDADO (2)'!J259="","",'CONSOLIDADO (2)'!J259)</f>
        <v/>
      </c>
      <c r="H189" s="88"/>
      <c r="I189" s="35"/>
    </row>
    <row r="190" spans="2:9" ht="16.5" customHeight="1" outlineLevel="1" x14ac:dyDescent="0.2">
      <c r="B190" s="171" t="str">
        <f>IF('CONSOLIDADO (2)'!B260="","",'CONSOLIDADO (2)'!B260)</f>
        <v/>
      </c>
      <c r="C190" s="171"/>
      <c r="D190" s="172" t="str">
        <f>IF('CONSOLIDADO (2)'!D260="","",'CONSOLIDADO (2)'!D260)</f>
        <v/>
      </c>
      <c r="E190" s="348" t="str">
        <f>IF('CONSOLIDADO (2)'!F260="","",'CONSOLIDADO (2)'!F260)</f>
        <v/>
      </c>
      <c r="F190" s="173" t="str">
        <f>IF('CONSOLIDADO (2)'!J260="","",'CONSOLIDADO (2)'!J260)</f>
        <v/>
      </c>
      <c r="H190" s="88"/>
      <c r="I190" s="35"/>
    </row>
    <row r="191" spans="2:9" ht="16.5" customHeight="1" outlineLevel="1" x14ac:dyDescent="0.2">
      <c r="B191" s="171" t="str">
        <f>IF('CONSOLIDADO (2)'!B261="","",'CONSOLIDADO (2)'!B261)</f>
        <v/>
      </c>
      <c r="C191" s="171"/>
      <c r="D191" s="172" t="str">
        <f>IF('CONSOLIDADO (2)'!D261="","",'CONSOLIDADO (2)'!D261)</f>
        <v/>
      </c>
      <c r="E191" s="348" t="str">
        <f>IF('CONSOLIDADO (2)'!F261="","",'CONSOLIDADO (2)'!F261)</f>
        <v/>
      </c>
      <c r="F191" s="173" t="str">
        <f>IF('CONSOLIDADO (2)'!J261="","",'CONSOLIDADO (2)'!J261)</f>
        <v/>
      </c>
      <c r="H191" s="88"/>
      <c r="I191" s="35"/>
    </row>
    <row r="192" spans="2:9" ht="16.5" customHeight="1" outlineLevel="1" x14ac:dyDescent="0.2">
      <c r="B192" s="171" t="str">
        <f>IF('CONSOLIDADO (2)'!B262="","",'CONSOLIDADO (2)'!B262)</f>
        <v/>
      </c>
      <c r="C192" s="171"/>
      <c r="D192" s="172" t="str">
        <f>IF('CONSOLIDADO (2)'!D262="","",'CONSOLIDADO (2)'!D262)</f>
        <v/>
      </c>
      <c r="E192" s="348" t="str">
        <f>IF('CONSOLIDADO (2)'!F262="","",'CONSOLIDADO (2)'!F262)</f>
        <v/>
      </c>
      <c r="F192" s="173" t="str">
        <f>IF('CONSOLIDADO (2)'!J262="","",'CONSOLIDADO (2)'!J262)</f>
        <v/>
      </c>
      <c r="H192" s="88"/>
      <c r="I192" s="35"/>
    </row>
    <row r="193" spans="2:9" ht="16.5" customHeight="1" outlineLevel="1" x14ac:dyDescent="0.2">
      <c r="B193" s="171" t="str">
        <f>IF('CONSOLIDADO (2)'!B263="","",'CONSOLIDADO (2)'!B263)</f>
        <v/>
      </c>
      <c r="C193" s="171"/>
      <c r="D193" s="172" t="str">
        <f>IF('CONSOLIDADO (2)'!D263="","",'CONSOLIDADO (2)'!D263)</f>
        <v/>
      </c>
      <c r="E193" s="348" t="str">
        <f>IF('CONSOLIDADO (2)'!F263="","",'CONSOLIDADO (2)'!F263)</f>
        <v/>
      </c>
      <c r="F193" s="173" t="str">
        <f>IF('CONSOLIDADO (2)'!J263="","",'CONSOLIDADO (2)'!J263)</f>
        <v/>
      </c>
      <c r="H193" s="88"/>
      <c r="I193" s="35"/>
    </row>
    <row r="194" spans="2:9" ht="16.5" customHeight="1" outlineLevel="1" x14ac:dyDescent="0.2">
      <c r="B194" s="171" t="str">
        <f>IF('CONSOLIDADO (2)'!B264="","",'CONSOLIDADO (2)'!B264)</f>
        <v/>
      </c>
      <c r="C194" s="171"/>
      <c r="D194" s="172" t="str">
        <f>IF('CONSOLIDADO (2)'!D264="","",'CONSOLIDADO (2)'!D264)</f>
        <v/>
      </c>
      <c r="E194" s="348" t="str">
        <f>IF('CONSOLIDADO (2)'!F264="","",'CONSOLIDADO (2)'!F264)</f>
        <v/>
      </c>
      <c r="F194" s="173" t="str">
        <f>IF('CONSOLIDADO (2)'!J264="","",'CONSOLIDADO (2)'!J264)</f>
        <v/>
      </c>
      <c r="H194" s="88"/>
      <c r="I194" s="35"/>
    </row>
    <row r="195" spans="2:9" ht="16.5" customHeight="1" outlineLevel="1" x14ac:dyDescent="0.2">
      <c r="B195" s="171" t="str">
        <f>IF('CONSOLIDADO (2)'!B265="","",'CONSOLIDADO (2)'!B265)</f>
        <v/>
      </c>
      <c r="C195" s="171"/>
      <c r="D195" s="172" t="str">
        <f>IF('CONSOLIDADO (2)'!D265="","",'CONSOLIDADO (2)'!D265)</f>
        <v/>
      </c>
      <c r="E195" s="348" t="str">
        <f>IF('CONSOLIDADO (2)'!F265="","",'CONSOLIDADO (2)'!F265)</f>
        <v/>
      </c>
      <c r="F195" s="173" t="str">
        <f>IF('CONSOLIDADO (2)'!J265="","",'CONSOLIDADO (2)'!J265)</f>
        <v/>
      </c>
      <c r="H195" s="88"/>
      <c r="I195" s="35"/>
    </row>
    <row r="196" spans="2:9" ht="16.5" customHeight="1" outlineLevel="1" x14ac:dyDescent="0.2">
      <c r="B196" s="171" t="str">
        <f>IF('CONSOLIDADO (2)'!B266="","",'CONSOLIDADO (2)'!B266)</f>
        <v/>
      </c>
      <c r="C196" s="171"/>
      <c r="D196" s="172" t="str">
        <f>IF('CONSOLIDADO (2)'!D266="","",'CONSOLIDADO (2)'!D266)</f>
        <v/>
      </c>
      <c r="E196" s="348" t="str">
        <f>IF('CONSOLIDADO (2)'!F266="","",'CONSOLIDADO (2)'!F266)</f>
        <v/>
      </c>
      <c r="F196" s="173" t="str">
        <f>IF('CONSOLIDADO (2)'!J266="","",'CONSOLIDADO (2)'!J266)</f>
        <v/>
      </c>
      <c r="H196" s="88"/>
      <c r="I196" s="35"/>
    </row>
    <row r="197" spans="2:9" ht="16.5" customHeight="1" outlineLevel="1" x14ac:dyDescent="0.2">
      <c r="B197" s="171" t="str">
        <f>IF('CONSOLIDADO (2)'!B267="","",'CONSOLIDADO (2)'!B267)</f>
        <v/>
      </c>
      <c r="C197" s="171"/>
      <c r="D197" s="172" t="str">
        <f>IF('CONSOLIDADO (2)'!D267="","",'CONSOLIDADO (2)'!D267)</f>
        <v/>
      </c>
      <c r="E197" s="348" t="str">
        <f>IF('CONSOLIDADO (2)'!F267="","",'CONSOLIDADO (2)'!F267)</f>
        <v/>
      </c>
      <c r="F197" s="173" t="str">
        <f>IF('CONSOLIDADO (2)'!J267="","",'CONSOLIDADO (2)'!J267)</f>
        <v/>
      </c>
      <c r="H197" s="88"/>
      <c r="I197" s="35"/>
    </row>
    <row r="198" spans="2:9" ht="16.5" customHeight="1" outlineLevel="1" x14ac:dyDescent="0.2">
      <c r="B198" s="171" t="str">
        <f>IF('CONSOLIDADO (2)'!B268="","",'CONSOLIDADO (2)'!B268)</f>
        <v/>
      </c>
      <c r="C198" s="171"/>
      <c r="D198" s="172" t="str">
        <f>IF('CONSOLIDADO (2)'!D268="","",'CONSOLIDADO (2)'!D268)</f>
        <v/>
      </c>
      <c r="E198" s="348" t="str">
        <f>IF('CONSOLIDADO (2)'!F268="","",'CONSOLIDADO (2)'!F268)</f>
        <v/>
      </c>
      <c r="F198" s="173" t="str">
        <f>IF('CONSOLIDADO (2)'!J268="","",'CONSOLIDADO (2)'!J268)</f>
        <v/>
      </c>
      <c r="H198" s="88"/>
      <c r="I198" s="35"/>
    </row>
    <row r="199" spans="2:9" ht="16.5" customHeight="1" outlineLevel="1" x14ac:dyDescent="0.2">
      <c r="B199" s="171" t="str">
        <f>IF('CONSOLIDADO (2)'!B269="","",'CONSOLIDADO (2)'!B269)</f>
        <v/>
      </c>
      <c r="C199" s="171"/>
      <c r="D199" s="172" t="str">
        <f>IF('CONSOLIDADO (2)'!D269="","",'CONSOLIDADO (2)'!D269)</f>
        <v/>
      </c>
      <c r="E199" s="348" t="str">
        <f>IF('CONSOLIDADO (2)'!F269="","",'CONSOLIDADO (2)'!F269)</f>
        <v/>
      </c>
      <c r="F199" s="173" t="str">
        <f>IF('CONSOLIDADO (2)'!J269="","",'CONSOLIDADO (2)'!J269)</f>
        <v/>
      </c>
      <c r="H199" s="88"/>
      <c r="I199" s="35"/>
    </row>
    <row r="200" spans="2:9" ht="16.5" customHeight="1" outlineLevel="1" x14ac:dyDescent="0.2">
      <c r="B200" s="171" t="str">
        <f>IF('CONSOLIDADO (2)'!B270="","",'CONSOLIDADO (2)'!B270)</f>
        <v/>
      </c>
      <c r="C200" s="171"/>
      <c r="D200" s="172" t="str">
        <f>IF('CONSOLIDADO (2)'!D270="","",'CONSOLIDADO (2)'!D270)</f>
        <v/>
      </c>
      <c r="E200" s="348" t="str">
        <f>IF('CONSOLIDADO (2)'!F270="","",'CONSOLIDADO (2)'!F270)</f>
        <v/>
      </c>
      <c r="F200" s="173" t="str">
        <f>IF('CONSOLIDADO (2)'!J270="","",'CONSOLIDADO (2)'!J270)</f>
        <v/>
      </c>
      <c r="H200" s="88"/>
      <c r="I200" s="35"/>
    </row>
    <row r="201" spans="2:9" ht="16.5" customHeight="1" outlineLevel="1" x14ac:dyDescent="0.2">
      <c r="B201" s="171" t="str">
        <f>IF('CONSOLIDADO (2)'!B271="","",'CONSOLIDADO (2)'!B271)</f>
        <v/>
      </c>
      <c r="C201" s="171"/>
      <c r="D201" s="172" t="str">
        <f>IF('CONSOLIDADO (2)'!D271="","",'CONSOLIDADO (2)'!D271)</f>
        <v/>
      </c>
      <c r="E201" s="348" t="str">
        <f>IF('CONSOLIDADO (2)'!F271="","",'CONSOLIDADO (2)'!F271)</f>
        <v/>
      </c>
      <c r="F201" s="173" t="str">
        <f>IF('CONSOLIDADO (2)'!J271="","",'CONSOLIDADO (2)'!J271)</f>
        <v/>
      </c>
      <c r="H201" s="88"/>
      <c r="I201" s="35"/>
    </row>
    <row r="202" spans="2:9" ht="16.5" customHeight="1" outlineLevel="1" x14ac:dyDescent="0.2">
      <c r="B202" s="171" t="str">
        <f>IF('CONSOLIDADO (2)'!B272="","",'CONSOLIDADO (2)'!B272)</f>
        <v/>
      </c>
      <c r="C202" s="171"/>
      <c r="D202" s="172" t="str">
        <f>IF('CONSOLIDADO (2)'!D272="","",'CONSOLIDADO (2)'!D272)</f>
        <v/>
      </c>
      <c r="E202" s="348" t="str">
        <f>IF('CONSOLIDADO (2)'!F272="","",'CONSOLIDADO (2)'!F272)</f>
        <v/>
      </c>
      <c r="F202" s="173" t="str">
        <f>IF('CONSOLIDADO (2)'!J272="","",'CONSOLIDADO (2)'!J272)</f>
        <v/>
      </c>
      <c r="H202" s="88"/>
      <c r="I202" s="35"/>
    </row>
    <row r="203" spans="2:9" ht="16.5" customHeight="1" outlineLevel="1" x14ac:dyDescent="0.2">
      <c r="B203" s="171" t="str">
        <f>IF('CONSOLIDADO (2)'!B273="","",'CONSOLIDADO (2)'!B273)</f>
        <v/>
      </c>
      <c r="C203" s="171"/>
      <c r="D203" s="172" t="str">
        <f>IF('CONSOLIDADO (2)'!D273="","",'CONSOLIDADO (2)'!D273)</f>
        <v/>
      </c>
      <c r="E203" s="348" t="str">
        <f>IF('CONSOLIDADO (2)'!F273="","",'CONSOLIDADO (2)'!F273)</f>
        <v/>
      </c>
      <c r="F203" s="173" t="str">
        <f>IF('CONSOLIDADO (2)'!J273="","",'CONSOLIDADO (2)'!J273)</f>
        <v/>
      </c>
      <c r="H203" s="88"/>
      <c r="I203" s="35"/>
    </row>
    <row r="204" spans="2:9" ht="16.5" customHeight="1" outlineLevel="1" x14ac:dyDescent="0.2">
      <c r="B204" s="171" t="str">
        <f>IF('CONSOLIDADO (2)'!B274="","",'CONSOLIDADO (2)'!B274)</f>
        <v/>
      </c>
      <c r="C204" s="171"/>
      <c r="D204" s="172" t="str">
        <f>IF('CONSOLIDADO (2)'!D274="","",'CONSOLIDADO (2)'!D274)</f>
        <v/>
      </c>
      <c r="E204" s="348" t="str">
        <f>IF('CONSOLIDADO (2)'!F274="","",'CONSOLIDADO (2)'!F274)</f>
        <v/>
      </c>
      <c r="F204" s="173" t="str">
        <f>IF('CONSOLIDADO (2)'!J274="","",'CONSOLIDADO (2)'!J274)</f>
        <v/>
      </c>
      <c r="H204" s="88"/>
      <c r="I204" s="35"/>
    </row>
    <row r="205" spans="2:9" ht="16.5" customHeight="1" outlineLevel="1" x14ac:dyDescent="0.2">
      <c r="B205" s="171" t="str">
        <f>IF('CONSOLIDADO (2)'!B275="","",'CONSOLIDADO (2)'!B275)</f>
        <v/>
      </c>
      <c r="C205" s="171"/>
      <c r="D205" s="172" t="str">
        <f>IF('CONSOLIDADO (2)'!D275="","",'CONSOLIDADO (2)'!D275)</f>
        <v/>
      </c>
      <c r="E205" s="348" t="str">
        <f>IF('CONSOLIDADO (2)'!F275="","",'CONSOLIDADO (2)'!F275)</f>
        <v/>
      </c>
      <c r="F205" s="173" t="str">
        <f>IF('CONSOLIDADO (2)'!J275="","",'CONSOLIDADO (2)'!J275)</f>
        <v/>
      </c>
      <c r="H205" s="88"/>
      <c r="I205" s="35"/>
    </row>
    <row r="206" spans="2:9" ht="16.5" customHeight="1" outlineLevel="1" x14ac:dyDescent="0.2">
      <c r="B206" s="171" t="str">
        <f>IF('CONSOLIDADO (2)'!B276="","",'CONSOLIDADO (2)'!B276)</f>
        <v/>
      </c>
      <c r="C206" s="171"/>
      <c r="D206" s="172" t="str">
        <f>IF('CONSOLIDADO (2)'!D276="","",'CONSOLIDADO (2)'!D276)</f>
        <v/>
      </c>
      <c r="E206" s="348" t="str">
        <f>IF('CONSOLIDADO (2)'!F276="","",'CONSOLIDADO (2)'!F276)</f>
        <v/>
      </c>
      <c r="F206" s="173" t="str">
        <f>IF('CONSOLIDADO (2)'!J276="","",'CONSOLIDADO (2)'!J276)</f>
        <v/>
      </c>
      <c r="H206" s="88"/>
      <c r="I206" s="35"/>
    </row>
    <row r="207" spans="2:9" ht="16.5" customHeight="1" outlineLevel="1" x14ac:dyDescent="0.2">
      <c r="B207" s="171" t="str">
        <f>IF('CONSOLIDADO (2)'!B277="","",'CONSOLIDADO (2)'!B277)</f>
        <v/>
      </c>
      <c r="C207" s="171"/>
      <c r="D207" s="172" t="str">
        <f>IF('CONSOLIDADO (2)'!D277="","",'CONSOLIDADO (2)'!D277)</f>
        <v/>
      </c>
      <c r="E207" s="348" t="str">
        <f>IF('CONSOLIDADO (2)'!F277="","",'CONSOLIDADO (2)'!F277)</f>
        <v/>
      </c>
      <c r="F207" s="173" t="str">
        <f>IF('CONSOLIDADO (2)'!J277="","",'CONSOLIDADO (2)'!J277)</f>
        <v/>
      </c>
      <c r="H207" s="88"/>
      <c r="I207" s="35"/>
    </row>
    <row r="208" spans="2:9" ht="16.5" customHeight="1" outlineLevel="1" x14ac:dyDescent="0.2">
      <c r="B208" s="171" t="str">
        <f>IF('CONSOLIDADO (2)'!B278="","",'CONSOLIDADO (2)'!B278)</f>
        <v/>
      </c>
      <c r="C208" s="171"/>
      <c r="D208" s="172" t="str">
        <f>IF('CONSOLIDADO (2)'!D278="","",'CONSOLIDADO (2)'!D278)</f>
        <v/>
      </c>
      <c r="E208" s="348" t="str">
        <f>IF('CONSOLIDADO (2)'!F278="","",'CONSOLIDADO (2)'!F278)</f>
        <v/>
      </c>
      <c r="F208" s="173" t="str">
        <f>IF('CONSOLIDADO (2)'!J278="","",'CONSOLIDADO (2)'!J278)</f>
        <v/>
      </c>
      <c r="H208" s="88"/>
      <c r="I208" s="35"/>
    </row>
    <row r="209" spans="2:9" ht="16.5" customHeight="1" outlineLevel="1" x14ac:dyDescent="0.2">
      <c r="B209" s="171" t="str">
        <f>IF('CONSOLIDADO (2)'!B279="","",'CONSOLIDADO (2)'!B279)</f>
        <v/>
      </c>
      <c r="C209" s="171"/>
      <c r="D209" s="172" t="str">
        <f>IF('CONSOLIDADO (2)'!D279="","",'CONSOLIDADO (2)'!D279)</f>
        <v/>
      </c>
      <c r="E209" s="348" t="str">
        <f>IF('CONSOLIDADO (2)'!F279="","",'CONSOLIDADO (2)'!F279)</f>
        <v/>
      </c>
      <c r="F209" s="173" t="str">
        <f>IF('CONSOLIDADO (2)'!J279="","",'CONSOLIDADO (2)'!J279)</f>
        <v/>
      </c>
      <c r="H209" s="88"/>
      <c r="I209" s="35"/>
    </row>
    <row r="210" spans="2:9" ht="16.5" customHeight="1" outlineLevel="1" x14ac:dyDescent="0.2">
      <c r="B210" s="171" t="str">
        <f>IF('CONSOLIDADO (2)'!B280="","",'CONSOLIDADO (2)'!B280)</f>
        <v/>
      </c>
      <c r="C210" s="171"/>
      <c r="D210" s="172" t="str">
        <f>IF('CONSOLIDADO (2)'!D280="","",'CONSOLIDADO (2)'!D280)</f>
        <v/>
      </c>
      <c r="E210" s="348" t="str">
        <f>IF('CONSOLIDADO (2)'!F280="","",'CONSOLIDADO (2)'!F280)</f>
        <v/>
      </c>
      <c r="F210" s="173" t="str">
        <f>IF('CONSOLIDADO (2)'!J280="","",'CONSOLIDADO (2)'!J280)</f>
        <v/>
      </c>
      <c r="H210" s="88"/>
      <c r="I210" s="35"/>
    </row>
    <row r="211" spans="2:9" ht="16.5" customHeight="1" outlineLevel="1" x14ac:dyDescent="0.2">
      <c r="B211" s="171" t="str">
        <f>IF('CONSOLIDADO (2)'!B281="","",'CONSOLIDADO (2)'!B281)</f>
        <v/>
      </c>
      <c r="C211" s="171"/>
      <c r="D211" s="172" t="str">
        <f>IF('CONSOLIDADO (2)'!D281="","",'CONSOLIDADO (2)'!D281)</f>
        <v/>
      </c>
      <c r="E211" s="348" t="str">
        <f>IF('CONSOLIDADO (2)'!F281="","",'CONSOLIDADO (2)'!F281)</f>
        <v/>
      </c>
      <c r="F211" s="173" t="str">
        <f>IF('CONSOLIDADO (2)'!J281="","",'CONSOLIDADO (2)'!J281)</f>
        <v/>
      </c>
      <c r="H211" s="88"/>
      <c r="I211" s="35"/>
    </row>
    <row r="212" spans="2:9" ht="16.5" customHeight="1" outlineLevel="1" x14ac:dyDescent="0.2">
      <c r="B212" s="171" t="str">
        <f>IF('CONSOLIDADO (2)'!B282="","",'CONSOLIDADO (2)'!B282)</f>
        <v/>
      </c>
      <c r="C212" s="171"/>
      <c r="D212" s="172" t="str">
        <f>IF('CONSOLIDADO (2)'!D282="","",'CONSOLIDADO (2)'!D282)</f>
        <v/>
      </c>
      <c r="E212" s="348" t="str">
        <f>IF('CONSOLIDADO (2)'!F282="","",'CONSOLIDADO (2)'!F282)</f>
        <v/>
      </c>
      <c r="F212" s="173" t="str">
        <f>IF('CONSOLIDADO (2)'!J282="","",'CONSOLIDADO (2)'!J282)</f>
        <v/>
      </c>
      <c r="H212" s="88"/>
      <c r="I212" s="35"/>
    </row>
    <row r="213" spans="2:9" ht="16.5" customHeight="1" outlineLevel="1" x14ac:dyDescent="0.2">
      <c r="B213" s="171" t="str">
        <f>IF('CONSOLIDADO (2)'!B283="","",'CONSOLIDADO (2)'!B283)</f>
        <v/>
      </c>
      <c r="C213" s="171"/>
      <c r="D213" s="172" t="str">
        <f>IF('CONSOLIDADO (2)'!D283="","",'CONSOLIDADO (2)'!D283)</f>
        <v/>
      </c>
      <c r="E213" s="348" t="str">
        <f>IF('CONSOLIDADO (2)'!F283="","",'CONSOLIDADO (2)'!F283)</f>
        <v/>
      </c>
      <c r="F213" s="173" t="str">
        <f>IF('CONSOLIDADO (2)'!J283="","",'CONSOLIDADO (2)'!J283)</f>
        <v/>
      </c>
      <c r="H213" s="88"/>
      <c r="I213" s="35"/>
    </row>
    <row r="214" spans="2:9" ht="16.5" customHeight="1" outlineLevel="1" x14ac:dyDescent="0.2">
      <c r="B214" s="171" t="str">
        <f>IF('CONSOLIDADO (2)'!B284="","",'CONSOLIDADO (2)'!B284)</f>
        <v/>
      </c>
      <c r="C214" s="171"/>
      <c r="D214" s="172" t="str">
        <f>IF('CONSOLIDADO (2)'!D284="","",'CONSOLIDADO (2)'!D284)</f>
        <v/>
      </c>
      <c r="E214" s="348" t="str">
        <f>IF('CONSOLIDADO (2)'!F284="","",'CONSOLIDADO (2)'!F284)</f>
        <v/>
      </c>
      <c r="F214" s="173" t="str">
        <f>IF('CONSOLIDADO (2)'!J284="","",'CONSOLIDADO (2)'!J284)</f>
        <v/>
      </c>
      <c r="H214" s="88"/>
      <c r="I214" s="35"/>
    </row>
    <row r="215" spans="2:9" ht="16.5" customHeight="1" outlineLevel="1" x14ac:dyDescent="0.2">
      <c r="B215" s="171" t="str">
        <f>IF('CONSOLIDADO (2)'!B285="","",'CONSOLIDADO (2)'!B285)</f>
        <v/>
      </c>
      <c r="C215" s="171"/>
      <c r="D215" s="172" t="str">
        <f>IF('CONSOLIDADO (2)'!D285="","",'CONSOLIDADO (2)'!D285)</f>
        <v/>
      </c>
      <c r="E215" s="348" t="str">
        <f>IF('CONSOLIDADO (2)'!F285="","",'CONSOLIDADO (2)'!F285)</f>
        <v/>
      </c>
      <c r="F215" s="173" t="str">
        <f>IF('CONSOLIDADO (2)'!J285="","",'CONSOLIDADO (2)'!J285)</f>
        <v/>
      </c>
      <c r="H215" s="88"/>
      <c r="I215" s="35"/>
    </row>
    <row r="216" spans="2:9" ht="16.5" customHeight="1" outlineLevel="1" x14ac:dyDescent="0.2">
      <c r="B216" s="171" t="str">
        <f>IF('CONSOLIDADO (2)'!B286="","",'CONSOLIDADO (2)'!B286)</f>
        <v/>
      </c>
      <c r="C216" s="171"/>
      <c r="D216" s="172" t="str">
        <f>IF('CONSOLIDADO (2)'!D286="","",'CONSOLIDADO (2)'!D286)</f>
        <v/>
      </c>
      <c r="E216" s="348" t="str">
        <f>IF('CONSOLIDADO (2)'!F286="","",'CONSOLIDADO (2)'!F286)</f>
        <v/>
      </c>
      <c r="F216" s="173" t="str">
        <f>IF('CONSOLIDADO (2)'!J286="","",'CONSOLIDADO (2)'!J286)</f>
        <v/>
      </c>
      <c r="H216" s="88"/>
      <c r="I216" s="35"/>
    </row>
    <row r="217" spans="2:9" ht="16.5" customHeight="1" outlineLevel="1" x14ac:dyDescent="0.2">
      <c r="B217" s="171" t="str">
        <f>IF('CONSOLIDADO (2)'!B287="","",'CONSOLIDADO (2)'!B287)</f>
        <v/>
      </c>
      <c r="C217" s="171"/>
      <c r="D217" s="172" t="str">
        <f>IF('CONSOLIDADO (2)'!D287="","",'CONSOLIDADO (2)'!D287)</f>
        <v/>
      </c>
      <c r="E217" s="348" t="str">
        <f>IF('CONSOLIDADO (2)'!F287="","",'CONSOLIDADO (2)'!F287)</f>
        <v/>
      </c>
      <c r="F217" s="173" t="str">
        <f>IF('CONSOLIDADO (2)'!J287="","",'CONSOLIDADO (2)'!J287)</f>
        <v/>
      </c>
      <c r="H217" s="88"/>
      <c r="I217" s="35"/>
    </row>
    <row r="218" spans="2:9" ht="16.5" customHeight="1" outlineLevel="1" x14ac:dyDescent="0.2">
      <c r="B218" s="171" t="str">
        <f>IF('CONSOLIDADO (2)'!B288="","",'CONSOLIDADO (2)'!B288)</f>
        <v/>
      </c>
      <c r="C218" s="171"/>
      <c r="D218" s="172" t="str">
        <f>IF('CONSOLIDADO (2)'!D288="","",'CONSOLIDADO (2)'!D288)</f>
        <v/>
      </c>
      <c r="E218" s="348" t="str">
        <f>IF('CONSOLIDADO (2)'!F288="","",'CONSOLIDADO (2)'!F288)</f>
        <v/>
      </c>
      <c r="F218" s="173" t="str">
        <f>IF('CONSOLIDADO (2)'!J288="","",'CONSOLIDADO (2)'!J288)</f>
        <v/>
      </c>
      <c r="H218" s="88"/>
      <c r="I218" s="35"/>
    </row>
    <row r="219" spans="2:9" ht="16.5" customHeight="1" outlineLevel="1" x14ac:dyDescent="0.2">
      <c r="B219" s="171" t="str">
        <f>IF('CONSOLIDADO (2)'!B289="","",'CONSOLIDADO (2)'!B289)</f>
        <v/>
      </c>
      <c r="C219" s="171"/>
      <c r="D219" s="172" t="str">
        <f>IF('CONSOLIDADO (2)'!D289="","",'CONSOLIDADO (2)'!D289)</f>
        <v/>
      </c>
      <c r="E219" s="348" t="str">
        <f>IF('CONSOLIDADO (2)'!F289="","",'CONSOLIDADO (2)'!F289)</f>
        <v/>
      </c>
      <c r="F219" s="173" t="str">
        <f>IF('CONSOLIDADO (2)'!J289="","",'CONSOLIDADO (2)'!J289)</f>
        <v/>
      </c>
      <c r="H219" s="88"/>
      <c r="I219" s="35"/>
    </row>
    <row r="220" spans="2:9" ht="16.5" customHeight="1" outlineLevel="1" x14ac:dyDescent="0.2">
      <c r="B220" s="171" t="str">
        <f>IF('CONSOLIDADO (2)'!B290="","",'CONSOLIDADO (2)'!B290)</f>
        <v/>
      </c>
      <c r="C220" s="171"/>
      <c r="D220" s="172" t="str">
        <f>IF('CONSOLIDADO (2)'!D290="","",'CONSOLIDADO (2)'!D290)</f>
        <v/>
      </c>
      <c r="E220" s="348" t="str">
        <f>IF('CONSOLIDADO (2)'!F290="","",'CONSOLIDADO (2)'!F290)</f>
        <v/>
      </c>
      <c r="F220" s="173" t="str">
        <f>IF('CONSOLIDADO (2)'!J290="","",'CONSOLIDADO (2)'!J290)</f>
        <v/>
      </c>
      <c r="H220" s="88"/>
      <c r="I220" s="35"/>
    </row>
    <row r="221" spans="2:9" ht="16.5" customHeight="1" outlineLevel="1" x14ac:dyDescent="0.2">
      <c r="B221" s="171" t="str">
        <f>IF('CONSOLIDADO (2)'!B291="","",'CONSOLIDADO (2)'!B291)</f>
        <v/>
      </c>
      <c r="C221" s="171"/>
      <c r="D221" s="172" t="str">
        <f>IF('CONSOLIDADO (2)'!D291="","",'CONSOLIDADO (2)'!D291)</f>
        <v/>
      </c>
      <c r="E221" s="348" t="str">
        <f>IF('CONSOLIDADO (2)'!F291="","",'CONSOLIDADO (2)'!F291)</f>
        <v/>
      </c>
      <c r="F221" s="173" t="str">
        <f>IF('CONSOLIDADO (2)'!J291="","",'CONSOLIDADO (2)'!J291)</f>
        <v/>
      </c>
      <c r="H221" s="88"/>
      <c r="I221" s="35"/>
    </row>
    <row r="222" spans="2:9" ht="16.5" customHeight="1" outlineLevel="1" x14ac:dyDescent="0.2">
      <c r="B222" s="171" t="str">
        <f>IF('CONSOLIDADO (2)'!B292="","",'CONSOLIDADO (2)'!B292)</f>
        <v/>
      </c>
      <c r="C222" s="171"/>
      <c r="D222" s="172" t="str">
        <f>IF('CONSOLIDADO (2)'!D292="","",'CONSOLIDADO (2)'!D292)</f>
        <v/>
      </c>
      <c r="E222" s="348" t="str">
        <f>IF('CONSOLIDADO (2)'!F292="","",'CONSOLIDADO (2)'!F292)</f>
        <v/>
      </c>
      <c r="F222" s="173" t="str">
        <f>IF('CONSOLIDADO (2)'!J292="","",'CONSOLIDADO (2)'!J292)</f>
        <v/>
      </c>
      <c r="H222" s="88"/>
      <c r="I222" s="35"/>
    </row>
    <row r="223" spans="2:9" ht="16.5" customHeight="1" outlineLevel="1" x14ac:dyDescent="0.2">
      <c r="B223" s="171" t="str">
        <f>IF('CONSOLIDADO (2)'!B293="","",'CONSOLIDADO (2)'!B293)</f>
        <v/>
      </c>
      <c r="C223" s="171"/>
      <c r="D223" s="172" t="str">
        <f>IF('CONSOLIDADO (2)'!D293="","",'CONSOLIDADO (2)'!D293)</f>
        <v/>
      </c>
      <c r="E223" s="348" t="str">
        <f>IF('CONSOLIDADO (2)'!F293="","",'CONSOLIDADO (2)'!F293)</f>
        <v/>
      </c>
      <c r="F223" s="173" t="str">
        <f>IF('CONSOLIDADO (2)'!J293="","",'CONSOLIDADO (2)'!J293)</f>
        <v/>
      </c>
      <c r="H223" s="88"/>
      <c r="I223" s="35"/>
    </row>
    <row r="224" spans="2:9" ht="16.5" customHeight="1" outlineLevel="1" x14ac:dyDescent="0.2">
      <c r="B224" s="171" t="str">
        <f>IF('CONSOLIDADO (2)'!B294="","",'CONSOLIDADO (2)'!B294)</f>
        <v/>
      </c>
      <c r="C224" s="171"/>
      <c r="D224" s="172" t="str">
        <f>IF('CONSOLIDADO (2)'!D294="","",'CONSOLIDADO (2)'!D294)</f>
        <v/>
      </c>
      <c r="E224" s="348" t="str">
        <f>IF('CONSOLIDADO (2)'!F294="","",'CONSOLIDADO (2)'!F294)</f>
        <v/>
      </c>
      <c r="F224" s="173" t="str">
        <f>IF('CONSOLIDADO (2)'!J294="","",'CONSOLIDADO (2)'!J294)</f>
        <v/>
      </c>
      <c r="H224" s="88"/>
      <c r="I224" s="35"/>
    </row>
    <row r="225" spans="2:9" ht="16.5" customHeight="1" outlineLevel="1" x14ac:dyDescent="0.2">
      <c r="B225" s="171" t="str">
        <f>IF('CONSOLIDADO (2)'!B295="","",'CONSOLIDADO (2)'!B295)</f>
        <v/>
      </c>
      <c r="C225" s="171"/>
      <c r="D225" s="172" t="str">
        <f>IF('CONSOLIDADO (2)'!D295="","",'CONSOLIDADO (2)'!D295)</f>
        <v/>
      </c>
      <c r="E225" s="348" t="str">
        <f>IF('CONSOLIDADO (2)'!F295="","",'CONSOLIDADO (2)'!F295)</f>
        <v/>
      </c>
      <c r="F225" s="173" t="str">
        <f>IF('CONSOLIDADO (2)'!J295="","",'CONSOLIDADO (2)'!J295)</f>
        <v/>
      </c>
      <c r="H225" s="88"/>
      <c r="I225" s="35"/>
    </row>
    <row r="226" spans="2:9" ht="16.5" customHeight="1" outlineLevel="1" x14ac:dyDescent="0.2">
      <c r="B226" s="171" t="str">
        <f>IF('CONSOLIDADO (2)'!B296="","",'CONSOLIDADO (2)'!B296)</f>
        <v/>
      </c>
      <c r="C226" s="171"/>
      <c r="D226" s="172" t="str">
        <f>IF('CONSOLIDADO (2)'!D296="","",'CONSOLIDADO (2)'!D296)</f>
        <v/>
      </c>
      <c r="E226" s="348" t="str">
        <f>IF('CONSOLIDADO (2)'!F296="","",'CONSOLIDADO (2)'!F296)</f>
        <v/>
      </c>
      <c r="F226" s="173" t="str">
        <f>IF('CONSOLIDADO (2)'!J296="","",'CONSOLIDADO (2)'!J296)</f>
        <v/>
      </c>
      <c r="H226" s="88"/>
      <c r="I226" s="35"/>
    </row>
    <row r="227" spans="2:9" ht="16.5" customHeight="1" outlineLevel="1" x14ac:dyDescent="0.2">
      <c r="B227" s="171" t="str">
        <f>IF('CONSOLIDADO (2)'!B297="","",'CONSOLIDADO (2)'!B297)</f>
        <v/>
      </c>
      <c r="C227" s="171"/>
      <c r="D227" s="172" t="str">
        <f>IF('CONSOLIDADO (2)'!D297="","",'CONSOLIDADO (2)'!D297)</f>
        <v/>
      </c>
      <c r="E227" s="348" t="str">
        <f>IF('CONSOLIDADO (2)'!F297="","",'CONSOLIDADO (2)'!F297)</f>
        <v/>
      </c>
      <c r="F227" s="173" t="str">
        <f>IF('CONSOLIDADO (2)'!J297="","",'CONSOLIDADO (2)'!J297)</f>
        <v/>
      </c>
      <c r="H227" s="88"/>
      <c r="I227" s="35"/>
    </row>
    <row r="228" spans="2:9" ht="16.5" customHeight="1" outlineLevel="1" x14ac:dyDescent="0.2">
      <c r="B228" s="171" t="str">
        <f>IF('CONSOLIDADO (2)'!B298="","",'CONSOLIDADO (2)'!B298)</f>
        <v/>
      </c>
      <c r="C228" s="171"/>
      <c r="D228" s="172" t="str">
        <f>IF('CONSOLIDADO (2)'!D298="","",'CONSOLIDADO (2)'!D298)</f>
        <v/>
      </c>
      <c r="E228" s="348" t="str">
        <f>IF('CONSOLIDADO (2)'!F298="","",'CONSOLIDADO (2)'!F298)</f>
        <v/>
      </c>
      <c r="F228" s="173" t="str">
        <f>IF('CONSOLIDADO (2)'!J298="","",'CONSOLIDADO (2)'!J298)</f>
        <v/>
      </c>
      <c r="H228" s="88"/>
      <c r="I228" s="35"/>
    </row>
    <row r="229" spans="2:9" ht="16.5" customHeight="1" outlineLevel="1" x14ac:dyDescent="0.2">
      <c r="B229" s="171" t="str">
        <f>IF('CONSOLIDADO (2)'!B299="","",'CONSOLIDADO (2)'!B299)</f>
        <v/>
      </c>
      <c r="C229" s="171"/>
      <c r="D229" s="172" t="str">
        <f>IF('CONSOLIDADO (2)'!D299="","",'CONSOLIDADO (2)'!D299)</f>
        <v/>
      </c>
      <c r="E229" s="348" t="str">
        <f>IF('CONSOLIDADO (2)'!F299="","",'CONSOLIDADO (2)'!F299)</f>
        <v/>
      </c>
      <c r="F229" s="173" t="str">
        <f>IF('CONSOLIDADO (2)'!J299="","",'CONSOLIDADO (2)'!J299)</f>
        <v/>
      </c>
      <c r="H229" s="88"/>
      <c r="I229" s="35"/>
    </row>
    <row r="230" spans="2:9" ht="16.5" customHeight="1" outlineLevel="1" x14ac:dyDescent="0.2">
      <c r="B230" s="171" t="str">
        <f>IF('CONSOLIDADO (2)'!B300="","",'CONSOLIDADO (2)'!B300)</f>
        <v/>
      </c>
      <c r="C230" s="171"/>
      <c r="D230" s="172" t="str">
        <f>IF('CONSOLIDADO (2)'!D300="","",'CONSOLIDADO (2)'!D300)</f>
        <v/>
      </c>
      <c r="E230" s="348" t="str">
        <f>IF('CONSOLIDADO (2)'!F300="","",'CONSOLIDADO (2)'!F300)</f>
        <v/>
      </c>
      <c r="F230" s="173" t="str">
        <f>IF('CONSOLIDADO (2)'!J300="","",'CONSOLIDADO (2)'!J300)</f>
        <v/>
      </c>
      <c r="H230" s="88"/>
      <c r="I230" s="35"/>
    </row>
    <row r="231" spans="2:9" ht="16.5" customHeight="1" outlineLevel="1" x14ac:dyDescent="0.2">
      <c r="B231" s="171" t="str">
        <f>IF('CONSOLIDADO (2)'!B301="","",'CONSOLIDADO (2)'!B301)</f>
        <v/>
      </c>
      <c r="C231" s="171"/>
      <c r="D231" s="172" t="str">
        <f>IF('CONSOLIDADO (2)'!D301="","",'CONSOLIDADO (2)'!D301)</f>
        <v/>
      </c>
      <c r="E231" s="348" t="str">
        <f>IF('CONSOLIDADO (2)'!F301="","",'CONSOLIDADO (2)'!F301)</f>
        <v/>
      </c>
      <c r="F231" s="173" t="str">
        <f>IF('CONSOLIDADO (2)'!J301="","",'CONSOLIDADO (2)'!J301)</f>
        <v/>
      </c>
      <c r="H231" s="88"/>
      <c r="I231" s="35"/>
    </row>
    <row r="232" spans="2:9" ht="16.5" customHeight="1" outlineLevel="1" x14ac:dyDescent="0.2">
      <c r="B232" s="171" t="str">
        <f>IF('CONSOLIDADO (2)'!B302="","",'CONSOLIDADO (2)'!B302)</f>
        <v/>
      </c>
      <c r="C232" s="171"/>
      <c r="D232" s="172" t="str">
        <f>IF('CONSOLIDADO (2)'!D302="","",'CONSOLIDADO (2)'!D302)</f>
        <v/>
      </c>
      <c r="E232" s="348" t="str">
        <f>IF('CONSOLIDADO (2)'!F302="","",'CONSOLIDADO (2)'!F302)</f>
        <v/>
      </c>
      <c r="F232" s="173" t="str">
        <f>IF('CONSOLIDADO (2)'!J302="","",'CONSOLIDADO (2)'!J302)</f>
        <v/>
      </c>
      <c r="H232" s="88"/>
      <c r="I232" s="35"/>
    </row>
    <row r="233" spans="2:9" ht="16.5" customHeight="1" outlineLevel="1" x14ac:dyDescent="0.2">
      <c r="B233" s="171" t="str">
        <f>IF('CONSOLIDADO (2)'!B303="","",'CONSOLIDADO (2)'!B303)</f>
        <v/>
      </c>
      <c r="C233" s="171"/>
      <c r="D233" s="172" t="str">
        <f>IF('CONSOLIDADO (2)'!D303="","",'CONSOLIDADO (2)'!D303)</f>
        <v/>
      </c>
      <c r="E233" s="348" t="str">
        <f>IF('CONSOLIDADO (2)'!F303="","",'CONSOLIDADO (2)'!F303)</f>
        <v/>
      </c>
      <c r="F233" s="173" t="str">
        <f>IF('CONSOLIDADO (2)'!J303="","",'CONSOLIDADO (2)'!J303)</f>
        <v/>
      </c>
      <c r="H233" s="88"/>
      <c r="I233" s="35"/>
    </row>
    <row r="234" spans="2:9" ht="16.5" customHeight="1" outlineLevel="1" x14ac:dyDescent="0.2">
      <c r="B234" s="171" t="str">
        <f>IF('CONSOLIDADO (2)'!B304="","",'CONSOLIDADO (2)'!B304)</f>
        <v/>
      </c>
      <c r="C234" s="171"/>
      <c r="D234" s="172" t="str">
        <f>IF('CONSOLIDADO (2)'!D304="","",'CONSOLIDADO (2)'!D304)</f>
        <v/>
      </c>
      <c r="E234" s="348" t="str">
        <f>IF('CONSOLIDADO (2)'!F304="","",'CONSOLIDADO (2)'!F304)</f>
        <v/>
      </c>
      <c r="F234" s="173" t="str">
        <f>IF('CONSOLIDADO (2)'!J304="","",'CONSOLIDADO (2)'!J304)</f>
        <v/>
      </c>
      <c r="H234" s="88"/>
      <c r="I234" s="35"/>
    </row>
    <row r="235" spans="2:9" ht="16.5" customHeight="1" outlineLevel="1" x14ac:dyDescent="0.2">
      <c r="B235" s="171" t="str">
        <f>IF('CONSOLIDADO (2)'!B305="","",'CONSOLIDADO (2)'!B305)</f>
        <v/>
      </c>
      <c r="C235" s="171"/>
      <c r="D235" s="172" t="str">
        <f>IF('CONSOLIDADO (2)'!D305="","",'CONSOLIDADO (2)'!D305)</f>
        <v/>
      </c>
      <c r="E235" s="348" t="str">
        <f>IF('CONSOLIDADO (2)'!F305="","",'CONSOLIDADO (2)'!F305)</f>
        <v/>
      </c>
      <c r="F235" s="173" t="str">
        <f>IF('CONSOLIDADO (2)'!J305="","",'CONSOLIDADO (2)'!J305)</f>
        <v/>
      </c>
      <c r="H235" s="88"/>
      <c r="I235" s="35"/>
    </row>
    <row r="236" spans="2:9" ht="16.5" customHeight="1" outlineLevel="1" x14ac:dyDescent="0.2">
      <c r="B236" s="171" t="str">
        <f>IF('CONSOLIDADO (2)'!B306="","",'CONSOLIDADO (2)'!B306)</f>
        <v/>
      </c>
      <c r="C236" s="171"/>
      <c r="D236" s="172" t="str">
        <f>IF('CONSOLIDADO (2)'!D306="","",'CONSOLIDADO (2)'!D306)</f>
        <v/>
      </c>
      <c r="E236" s="348" t="str">
        <f>IF('CONSOLIDADO (2)'!F306="","",'CONSOLIDADO (2)'!F306)</f>
        <v/>
      </c>
      <c r="F236" s="173" t="str">
        <f>IF('CONSOLIDADO (2)'!J306="","",'CONSOLIDADO (2)'!J306)</f>
        <v/>
      </c>
      <c r="H236" s="88"/>
      <c r="I236" s="35"/>
    </row>
    <row r="237" spans="2:9" ht="16.5" customHeight="1" outlineLevel="1" x14ac:dyDescent="0.2">
      <c r="B237" s="171" t="str">
        <f>IF('CONSOLIDADO (2)'!B307="","",'CONSOLIDADO (2)'!B307)</f>
        <v/>
      </c>
      <c r="C237" s="171"/>
      <c r="D237" s="172" t="str">
        <f>IF('CONSOLIDADO (2)'!D307="","",'CONSOLIDADO (2)'!D307)</f>
        <v/>
      </c>
      <c r="E237" s="348" t="str">
        <f>IF('CONSOLIDADO (2)'!F307="","",'CONSOLIDADO (2)'!F307)</f>
        <v/>
      </c>
      <c r="F237" s="173" t="str">
        <f>IF('CONSOLIDADO (2)'!J307="","",'CONSOLIDADO (2)'!J307)</f>
        <v/>
      </c>
      <c r="H237" s="88"/>
      <c r="I237" s="35"/>
    </row>
    <row r="238" spans="2:9" ht="16.5" customHeight="1" outlineLevel="1" x14ac:dyDescent="0.2">
      <c r="B238" s="171" t="str">
        <f>IF('CONSOLIDADO (2)'!B308="","",'CONSOLIDADO (2)'!B308)</f>
        <v/>
      </c>
      <c r="C238" s="171"/>
      <c r="D238" s="172" t="str">
        <f>IF('CONSOLIDADO (2)'!D308="","",'CONSOLIDADO (2)'!D308)</f>
        <v/>
      </c>
      <c r="E238" s="348" t="str">
        <f>IF('CONSOLIDADO (2)'!F308="","",'CONSOLIDADO (2)'!F308)</f>
        <v/>
      </c>
      <c r="F238" s="173" t="str">
        <f>IF('CONSOLIDADO (2)'!J308="","",'CONSOLIDADO (2)'!J308)</f>
        <v/>
      </c>
      <c r="H238" s="88"/>
      <c r="I238" s="35"/>
    </row>
    <row r="239" spans="2:9" ht="16.5" customHeight="1" outlineLevel="1" x14ac:dyDescent="0.2">
      <c r="B239" s="171" t="str">
        <f>IF('CONSOLIDADO (2)'!B309="","",'CONSOLIDADO (2)'!B309)</f>
        <v/>
      </c>
      <c r="C239" s="171"/>
      <c r="D239" s="172" t="str">
        <f>IF('CONSOLIDADO (2)'!D309="","",'CONSOLIDADO (2)'!D309)</f>
        <v/>
      </c>
      <c r="E239" s="348" t="str">
        <f>IF('CONSOLIDADO (2)'!F309="","",'CONSOLIDADO (2)'!F309)</f>
        <v/>
      </c>
      <c r="F239" s="173" t="str">
        <f>IF('CONSOLIDADO (2)'!J309="","",'CONSOLIDADO (2)'!J309)</f>
        <v/>
      </c>
      <c r="H239" s="88"/>
      <c r="I239" s="35"/>
    </row>
    <row r="240" spans="2:9" ht="16.5" customHeight="1" outlineLevel="1" x14ac:dyDescent="0.2">
      <c r="B240" s="171" t="str">
        <f>IF('CONSOLIDADO (2)'!B310="","",'CONSOLIDADO (2)'!B310)</f>
        <v/>
      </c>
      <c r="C240" s="171"/>
      <c r="D240" s="172" t="str">
        <f>IF('CONSOLIDADO (2)'!D310="","",'CONSOLIDADO (2)'!D310)</f>
        <v/>
      </c>
      <c r="E240" s="348" t="str">
        <f>IF('CONSOLIDADO (2)'!F310="","",'CONSOLIDADO (2)'!F310)</f>
        <v/>
      </c>
      <c r="F240" s="173" t="str">
        <f>IF('CONSOLIDADO (2)'!J310="","",'CONSOLIDADO (2)'!J310)</f>
        <v/>
      </c>
      <c r="H240" s="88"/>
      <c r="I240" s="35"/>
    </row>
    <row r="241" spans="2:9" ht="16.5" customHeight="1" outlineLevel="1" x14ac:dyDescent="0.2">
      <c r="B241" s="171" t="str">
        <f>IF('CONSOLIDADO (2)'!B311="","",'CONSOLIDADO (2)'!B311)</f>
        <v/>
      </c>
      <c r="C241" s="171"/>
      <c r="D241" s="172" t="str">
        <f>IF('CONSOLIDADO (2)'!D311="","",'CONSOLIDADO (2)'!D311)</f>
        <v/>
      </c>
      <c r="E241" s="348" t="str">
        <f>IF('CONSOLIDADO (2)'!F311="","",'CONSOLIDADO (2)'!F311)</f>
        <v/>
      </c>
      <c r="F241" s="173" t="str">
        <f>IF('CONSOLIDADO (2)'!J311="","",'CONSOLIDADO (2)'!J311)</f>
        <v/>
      </c>
      <c r="H241" s="88"/>
      <c r="I241" s="35"/>
    </row>
    <row r="242" spans="2:9" ht="16.5" customHeight="1" outlineLevel="1" x14ac:dyDescent="0.2">
      <c r="B242" s="171" t="str">
        <f>IF('CONSOLIDADO (2)'!B312="","",'CONSOLIDADO (2)'!B312)</f>
        <v/>
      </c>
      <c r="C242" s="171"/>
      <c r="D242" s="172" t="str">
        <f>IF('CONSOLIDADO (2)'!D312="","",'CONSOLIDADO (2)'!D312)</f>
        <v/>
      </c>
      <c r="E242" s="348" t="str">
        <f>IF('CONSOLIDADO (2)'!F312="","",'CONSOLIDADO (2)'!F312)</f>
        <v/>
      </c>
      <c r="F242" s="173" t="str">
        <f>IF('CONSOLIDADO (2)'!J312="","",'CONSOLIDADO (2)'!J312)</f>
        <v/>
      </c>
      <c r="H242" s="88"/>
      <c r="I242" s="35"/>
    </row>
    <row r="243" spans="2:9" ht="16.5" customHeight="1" outlineLevel="1" x14ac:dyDescent="0.2">
      <c r="B243" s="171" t="str">
        <f>IF('CONSOLIDADO (2)'!B313="","",'CONSOLIDADO (2)'!B313)</f>
        <v/>
      </c>
      <c r="C243" s="171"/>
      <c r="D243" s="172" t="str">
        <f>IF('CONSOLIDADO (2)'!D313="","",'CONSOLIDADO (2)'!D313)</f>
        <v/>
      </c>
      <c r="E243" s="348" t="str">
        <f>IF('CONSOLIDADO (2)'!F313="","",'CONSOLIDADO (2)'!F313)</f>
        <v/>
      </c>
      <c r="F243" s="173" t="str">
        <f>IF('CONSOLIDADO (2)'!J313="","",'CONSOLIDADO (2)'!J313)</f>
        <v/>
      </c>
      <c r="H243" s="88"/>
      <c r="I243" s="35"/>
    </row>
    <row r="244" spans="2:9" ht="16.5" customHeight="1" outlineLevel="1" x14ac:dyDescent="0.2">
      <c r="B244" s="171" t="str">
        <f>IF('CONSOLIDADO (2)'!B314="","",'CONSOLIDADO (2)'!B314)</f>
        <v/>
      </c>
      <c r="C244" s="171"/>
      <c r="D244" s="172" t="str">
        <f>IF('CONSOLIDADO (2)'!D314="","",'CONSOLIDADO (2)'!D314)</f>
        <v/>
      </c>
      <c r="E244" s="348" t="str">
        <f>IF('CONSOLIDADO (2)'!F314="","",'CONSOLIDADO (2)'!F314)</f>
        <v/>
      </c>
      <c r="F244" s="173" t="str">
        <f>IF('CONSOLIDADO (2)'!J314="","",'CONSOLIDADO (2)'!J314)</f>
        <v/>
      </c>
      <c r="H244" s="88"/>
      <c r="I244" s="35"/>
    </row>
    <row r="245" spans="2:9" ht="16.5" customHeight="1" outlineLevel="1" x14ac:dyDescent="0.2">
      <c r="B245" s="171" t="str">
        <f>IF('CONSOLIDADO (2)'!B315="","",'CONSOLIDADO (2)'!B315)</f>
        <v/>
      </c>
      <c r="C245" s="171"/>
      <c r="D245" s="172" t="str">
        <f>IF('CONSOLIDADO (2)'!D315="","",'CONSOLIDADO (2)'!D315)</f>
        <v/>
      </c>
      <c r="E245" s="348" t="str">
        <f>IF('CONSOLIDADO (2)'!F315="","",'CONSOLIDADO (2)'!F315)</f>
        <v/>
      </c>
      <c r="F245" s="173" t="str">
        <f>IF('CONSOLIDADO (2)'!J315="","",'CONSOLIDADO (2)'!J315)</f>
        <v/>
      </c>
      <c r="H245" s="88"/>
      <c r="I245" s="35"/>
    </row>
    <row r="246" spans="2:9" ht="16.5" customHeight="1" outlineLevel="1" x14ac:dyDescent="0.2">
      <c r="B246" s="171" t="str">
        <f>IF('CONSOLIDADO (2)'!B316="","",'CONSOLIDADO (2)'!B316)</f>
        <v/>
      </c>
      <c r="C246" s="171"/>
      <c r="D246" s="172" t="str">
        <f>IF('CONSOLIDADO (2)'!D316="","",'CONSOLIDADO (2)'!D316)</f>
        <v/>
      </c>
      <c r="E246" s="348" t="str">
        <f>IF('CONSOLIDADO (2)'!F316="","",'CONSOLIDADO (2)'!F316)</f>
        <v/>
      </c>
      <c r="F246" s="173" t="str">
        <f>IF('CONSOLIDADO (2)'!J316="","",'CONSOLIDADO (2)'!J316)</f>
        <v/>
      </c>
      <c r="H246" s="88"/>
      <c r="I246" s="35"/>
    </row>
    <row r="247" spans="2:9" ht="16.5" customHeight="1" outlineLevel="1" x14ac:dyDescent="0.2">
      <c r="B247" s="171" t="str">
        <f>IF('CONSOLIDADO (2)'!B317="","",'CONSOLIDADO (2)'!B317)</f>
        <v/>
      </c>
      <c r="C247" s="171"/>
      <c r="D247" s="172" t="str">
        <f>IF('CONSOLIDADO (2)'!D317="","",'CONSOLIDADO (2)'!D317)</f>
        <v/>
      </c>
      <c r="E247" s="348" t="str">
        <f>IF('CONSOLIDADO (2)'!F317="","",'CONSOLIDADO (2)'!F317)</f>
        <v/>
      </c>
      <c r="F247" s="173" t="str">
        <f>IF('CONSOLIDADO (2)'!J317="","",'CONSOLIDADO (2)'!J317)</f>
        <v/>
      </c>
      <c r="H247" s="88"/>
      <c r="I247" s="35"/>
    </row>
    <row r="248" spans="2:9" ht="16.5" customHeight="1" outlineLevel="1" x14ac:dyDescent="0.2">
      <c r="B248" s="171" t="str">
        <f>IF('CONSOLIDADO (2)'!B318="","",'CONSOLIDADO (2)'!B318)</f>
        <v/>
      </c>
      <c r="C248" s="171"/>
      <c r="D248" s="172" t="str">
        <f>IF('CONSOLIDADO (2)'!D318="","",'CONSOLIDADO (2)'!D318)</f>
        <v/>
      </c>
      <c r="E248" s="348" t="str">
        <f>IF('CONSOLIDADO (2)'!F318="","",'CONSOLIDADO (2)'!F318)</f>
        <v/>
      </c>
      <c r="F248" s="173" t="str">
        <f>IF('CONSOLIDADO (2)'!J318="","",'CONSOLIDADO (2)'!J318)</f>
        <v/>
      </c>
      <c r="H248" s="88"/>
      <c r="I248" s="35"/>
    </row>
    <row r="249" spans="2:9" ht="16.5" customHeight="1" outlineLevel="1" x14ac:dyDescent="0.2">
      <c r="B249" s="171" t="str">
        <f>IF('CONSOLIDADO (2)'!B319="","",'CONSOLIDADO (2)'!B319)</f>
        <v/>
      </c>
      <c r="C249" s="171"/>
      <c r="D249" s="172" t="str">
        <f>IF('CONSOLIDADO (2)'!D319="","",'CONSOLIDADO (2)'!D319)</f>
        <v/>
      </c>
      <c r="E249" s="348" t="str">
        <f>IF('CONSOLIDADO (2)'!F319="","",'CONSOLIDADO (2)'!F319)</f>
        <v/>
      </c>
      <c r="F249" s="173" t="str">
        <f>IF('CONSOLIDADO (2)'!J319="","",'CONSOLIDADO (2)'!J319)</f>
        <v/>
      </c>
      <c r="H249" s="88"/>
      <c r="I249" s="35"/>
    </row>
    <row r="250" spans="2:9" ht="16.5" customHeight="1" outlineLevel="1" x14ac:dyDescent="0.2">
      <c r="B250" s="171" t="str">
        <f>IF('CONSOLIDADO (2)'!B320="","",'CONSOLIDADO (2)'!B320)</f>
        <v>c</v>
      </c>
      <c r="C250" s="171"/>
      <c r="D250" s="172" t="str">
        <f>IF('CONSOLIDADO (2)'!D320="","",'CONSOLIDADO (2)'!D320)</f>
        <v/>
      </c>
      <c r="E250" s="348" t="str">
        <f>IF('CONSOLIDADO (2)'!F320="","",'CONSOLIDADO (2)'!F320)</f>
        <v/>
      </c>
      <c r="F250" s="173" t="str">
        <f>IF('CONSOLIDADO (2)'!J320="","",'CONSOLIDADO (2)'!J320)</f>
        <v/>
      </c>
      <c r="H250" s="88"/>
      <c r="I250" s="35"/>
    </row>
    <row r="251" spans="2:9" x14ac:dyDescent="0.2">
      <c r="H251" s="88"/>
    </row>
    <row r="252" spans="2:9" x14ac:dyDescent="0.2">
      <c r="H252" s="88"/>
    </row>
    <row r="253" spans="2:9" x14ac:dyDescent="0.2">
      <c r="H253" s="88"/>
    </row>
    <row r="254" spans="2:9" x14ac:dyDescent="0.2">
      <c r="H254" s="88"/>
    </row>
    <row r="255" spans="2:9" x14ac:dyDescent="0.2">
      <c r="H255" s="88"/>
    </row>
    <row r="256" spans="2:9" x14ac:dyDescent="0.2">
      <c r="H256" s="88"/>
    </row>
    <row r="257" spans="8:8" x14ac:dyDescent="0.2">
      <c r="H257" s="88"/>
    </row>
    <row r="258" spans="8:8" x14ac:dyDescent="0.2">
      <c r="H258" s="88"/>
    </row>
    <row r="259" spans="8:8" x14ac:dyDescent="0.2">
      <c r="H259" s="88"/>
    </row>
    <row r="260" spans="8:8" x14ac:dyDescent="0.2">
      <c r="H260" s="88"/>
    </row>
    <row r="261" spans="8:8" x14ac:dyDescent="0.2">
      <c r="H261" s="88"/>
    </row>
    <row r="262" spans="8:8" x14ac:dyDescent="0.2">
      <c r="H262" s="88"/>
    </row>
    <row r="263" spans="8:8" x14ac:dyDescent="0.2">
      <c r="H263" s="88"/>
    </row>
    <row r="264" spans="8:8" x14ac:dyDescent="0.2">
      <c r="H264" s="88"/>
    </row>
    <row r="265" spans="8:8" x14ac:dyDescent="0.2">
      <c r="H265" s="88"/>
    </row>
    <row r="266" spans="8:8" x14ac:dyDescent="0.2">
      <c r="H266" s="88"/>
    </row>
    <row r="267" spans="8:8" x14ac:dyDescent="0.2">
      <c r="H267" s="88"/>
    </row>
    <row r="268" spans="8:8" x14ac:dyDescent="0.2">
      <c r="H268" s="88"/>
    </row>
    <row r="269" spans="8:8" x14ac:dyDescent="0.2">
      <c r="H269" s="88"/>
    </row>
    <row r="270" spans="8:8" x14ac:dyDescent="0.2">
      <c r="H270" s="88"/>
    </row>
    <row r="271" spans="8:8" x14ac:dyDescent="0.2">
      <c r="H271" s="88"/>
    </row>
    <row r="272" spans="8:8" x14ac:dyDescent="0.2">
      <c r="H272" s="88"/>
    </row>
    <row r="273" spans="1:37" s="34" customFormat="1" x14ac:dyDescent="0.2">
      <c r="A273" s="35"/>
      <c r="D273" s="97"/>
      <c r="H273" s="88"/>
      <c r="J273" s="35"/>
      <c r="K273" s="35"/>
      <c r="L273" s="35"/>
      <c r="M273" s="36"/>
      <c r="N273" s="36"/>
      <c r="O273" s="36"/>
      <c r="P273" s="36"/>
      <c r="Q273" s="36"/>
      <c r="R273" s="36"/>
      <c r="S273" s="36"/>
      <c r="T273" s="36"/>
      <c r="U273" s="36"/>
      <c r="V273" s="36"/>
      <c r="W273" s="36"/>
      <c r="X273" s="35"/>
      <c r="Y273" s="35"/>
      <c r="Z273" s="35"/>
      <c r="AA273" s="35"/>
      <c r="AB273" s="35"/>
      <c r="AC273" s="35"/>
      <c r="AD273" s="35"/>
      <c r="AE273" s="35"/>
      <c r="AF273" s="35"/>
      <c r="AG273" s="35"/>
      <c r="AH273" s="35"/>
      <c r="AI273" s="35"/>
      <c r="AJ273" s="35"/>
      <c r="AK273" s="35"/>
    </row>
    <row r="274" spans="1:37" s="34" customFormat="1" x14ac:dyDescent="0.2">
      <c r="A274" s="35"/>
      <c r="D274" s="99"/>
      <c r="H274" s="88"/>
      <c r="J274" s="35"/>
      <c r="K274" s="35"/>
      <c r="L274" s="35"/>
      <c r="M274" s="36"/>
      <c r="N274" s="36"/>
      <c r="O274" s="36"/>
      <c r="P274" s="36"/>
      <c r="Q274" s="36"/>
      <c r="R274" s="36"/>
      <c r="S274" s="36"/>
      <c r="T274" s="36"/>
      <c r="U274" s="36"/>
      <c r="V274" s="36"/>
      <c r="W274" s="36"/>
      <c r="X274" s="35"/>
      <c r="Y274" s="35"/>
      <c r="Z274" s="35"/>
      <c r="AA274" s="35"/>
      <c r="AB274" s="35"/>
      <c r="AC274" s="35"/>
      <c r="AD274" s="35"/>
      <c r="AE274" s="35"/>
      <c r="AF274" s="35"/>
      <c r="AG274" s="35"/>
      <c r="AH274" s="35"/>
      <c r="AI274" s="35"/>
      <c r="AJ274" s="35"/>
      <c r="AK274" s="35"/>
    </row>
    <row r="275" spans="1:37" s="34" customFormat="1" x14ac:dyDescent="0.2">
      <c r="A275" s="35"/>
      <c r="D275" s="99"/>
      <c r="H275" s="88"/>
      <c r="J275" s="35"/>
      <c r="K275" s="35"/>
      <c r="L275" s="35"/>
      <c r="M275" s="36"/>
      <c r="N275" s="36"/>
      <c r="O275" s="36"/>
      <c r="P275" s="36"/>
      <c r="Q275" s="36"/>
      <c r="R275" s="36"/>
      <c r="S275" s="36"/>
      <c r="T275" s="36"/>
      <c r="U275" s="36"/>
      <c r="V275" s="36"/>
      <c r="W275" s="36"/>
      <c r="X275" s="35"/>
      <c r="Y275" s="35"/>
      <c r="Z275" s="35"/>
      <c r="AA275" s="35"/>
      <c r="AB275" s="35"/>
      <c r="AC275" s="35"/>
      <c r="AD275" s="35"/>
      <c r="AE275" s="35"/>
      <c r="AF275" s="35"/>
      <c r="AG275" s="35"/>
      <c r="AH275" s="35"/>
      <c r="AI275" s="35"/>
      <c r="AJ275" s="35"/>
      <c r="AK275" s="35"/>
    </row>
    <row r="276" spans="1:37" s="34" customFormat="1" x14ac:dyDescent="0.2">
      <c r="A276" s="35"/>
      <c r="D276" s="99"/>
      <c r="H276" s="88"/>
      <c r="J276" s="35"/>
      <c r="K276" s="35"/>
      <c r="L276" s="35"/>
      <c r="M276" s="36"/>
      <c r="N276" s="36"/>
      <c r="O276" s="36"/>
      <c r="P276" s="36"/>
      <c r="Q276" s="36"/>
      <c r="R276" s="36"/>
      <c r="S276" s="36"/>
      <c r="T276" s="36"/>
      <c r="U276" s="36"/>
      <c r="V276" s="36"/>
      <c r="W276" s="36"/>
      <c r="X276" s="35"/>
      <c r="Y276" s="35"/>
      <c r="Z276" s="35"/>
      <c r="AA276" s="35"/>
      <c r="AB276" s="35"/>
      <c r="AC276" s="35"/>
      <c r="AD276" s="35"/>
      <c r="AE276" s="35"/>
      <c r="AF276" s="35"/>
      <c r="AG276" s="35"/>
      <c r="AH276" s="35"/>
      <c r="AI276" s="35"/>
      <c r="AJ276" s="35"/>
      <c r="AK276" s="35"/>
    </row>
    <row r="277" spans="1:37" s="34" customFormat="1" x14ac:dyDescent="0.2">
      <c r="A277" s="35"/>
      <c r="D277" s="99"/>
      <c r="H277" s="88"/>
      <c r="J277" s="35"/>
      <c r="K277" s="35"/>
      <c r="L277" s="35"/>
      <c r="M277" s="36"/>
      <c r="N277" s="36"/>
      <c r="O277" s="36"/>
      <c r="P277" s="36"/>
      <c r="Q277" s="36"/>
      <c r="R277" s="36"/>
      <c r="S277" s="36"/>
      <c r="T277" s="36"/>
      <c r="U277" s="36"/>
      <c r="V277" s="36"/>
      <c r="W277" s="36"/>
      <c r="X277" s="35"/>
      <c r="Y277" s="35"/>
      <c r="Z277" s="35"/>
      <c r="AA277" s="35"/>
      <c r="AB277" s="35"/>
      <c r="AC277" s="35"/>
      <c r="AD277" s="35"/>
      <c r="AE277" s="35"/>
      <c r="AF277" s="35"/>
      <c r="AG277" s="35"/>
      <c r="AH277" s="35"/>
      <c r="AI277" s="35"/>
      <c r="AJ277" s="35"/>
      <c r="AK277" s="35"/>
    </row>
    <row r="278" spans="1:37" s="34" customFormat="1" x14ac:dyDescent="0.2">
      <c r="A278" s="35"/>
      <c r="D278" s="101"/>
      <c r="H278" s="88"/>
      <c r="J278" s="35"/>
      <c r="K278" s="35"/>
      <c r="L278" s="35"/>
      <c r="M278" s="36"/>
      <c r="N278" s="36"/>
      <c r="O278" s="36"/>
      <c r="P278" s="36"/>
      <c r="Q278" s="36"/>
      <c r="R278" s="36"/>
      <c r="S278" s="36"/>
      <c r="T278" s="36"/>
      <c r="U278" s="36"/>
      <c r="V278" s="36"/>
      <c r="W278" s="36"/>
      <c r="X278" s="35"/>
      <c r="Y278" s="35"/>
      <c r="Z278" s="35"/>
      <c r="AA278" s="35"/>
      <c r="AB278" s="35"/>
      <c r="AC278" s="35"/>
      <c r="AD278" s="35"/>
      <c r="AE278" s="35"/>
      <c r="AF278" s="35"/>
      <c r="AG278" s="35"/>
      <c r="AH278" s="35"/>
      <c r="AI278" s="35"/>
      <c r="AJ278" s="35"/>
      <c r="AK278" s="35"/>
    </row>
    <row r="279" spans="1:37" s="34" customFormat="1" x14ac:dyDescent="0.2">
      <c r="A279" s="35"/>
      <c r="D279" s="101"/>
      <c r="H279" s="88"/>
      <c r="J279" s="35"/>
      <c r="K279" s="35"/>
      <c r="L279" s="35"/>
      <c r="M279" s="36"/>
      <c r="N279" s="36"/>
      <c r="O279" s="36"/>
      <c r="P279" s="36"/>
      <c r="Q279" s="36"/>
      <c r="R279" s="36"/>
      <c r="S279" s="36"/>
      <c r="T279" s="36"/>
      <c r="U279" s="36"/>
      <c r="V279" s="36"/>
      <c r="W279" s="36"/>
      <c r="X279" s="35"/>
      <c r="Y279" s="35"/>
      <c r="Z279" s="35"/>
      <c r="AA279" s="35"/>
      <c r="AB279" s="35"/>
      <c r="AC279" s="35"/>
      <c r="AD279" s="35"/>
      <c r="AE279" s="35"/>
      <c r="AF279" s="35"/>
      <c r="AG279" s="35"/>
      <c r="AH279" s="35"/>
      <c r="AI279" s="35"/>
      <c r="AJ279" s="35"/>
      <c r="AK279" s="35"/>
    </row>
    <row r="280" spans="1:37" s="34" customFormat="1" x14ac:dyDescent="0.2">
      <c r="A280" s="35"/>
      <c r="D280" s="101"/>
      <c r="H280" s="88"/>
      <c r="J280" s="35"/>
      <c r="K280" s="35"/>
      <c r="L280" s="35"/>
      <c r="M280" s="36"/>
      <c r="N280" s="36"/>
      <c r="O280" s="36"/>
      <c r="P280" s="36"/>
      <c r="Q280" s="36"/>
      <c r="R280" s="36"/>
      <c r="S280" s="36"/>
      <c r="T280" s="36"/>
      <c r="U280" s="36"/>
      <c r="V280" s="36"/>
      <c r="W280" s="36"/>
      <c r="X280" s="35"/>
      <c r="Y280" s="35"/>
      <c r="Z280" s="35"/>
      <c r="AA280" s="35"/>
      <c r="AB280" s="35"/>
      <c r="AC280" s="35"/>
      <c r="AD280" s="35"/>
      <c r="AE280" s="35"/>
      <c r="AF280" s="35"/>
      <c r="AG280" s="35"/>
      <c r="AH280" s="35"/>
      <c r="AI280" s="35"/>
      <c r="AJ280" s="35"/>
      <c r="AK280" s="35"/>
    </row>
    <row r="281" spans="1:37" s="34" customFormat="1" x14ac:dyDescent="0.2">
      <c r="A281" s="35"/>
      <c r="D281" s="101"/>
      <c r="H281" s="88"/>
      <c r="J281" s="35"/>
      <c r="K281" s="35"/>
      <c r="L281" s="35"/>
      <c r="M281" s="36"/>
      <c r="N281" s="36"/>
      <c r="O281" s="36"/>
      <c r="P281" s="36"/>
      <c r="Q281" s="36"/>
      <c r="R281" s="36"/>
      <c r="S281" s="36"/>
      <c r="T281" s="36"/>
      <c r="U281" s="36"/>
      <c r="V281" s="36"/>
      <c r="W281" s="36"/>
      <c r="X281" s="35"/>
      <c r="Y281" s="35"/>
      <c r="Z281" s="35"/>
      <c r="AA281" s="35"/>
      <c r="AB281" s="35"/>
      <c r="AC281" s="35"/>
      <c r="AD281" s="35"/>
      <c r="AE281" s="35"/>
      <c r="AF281" s="35"/>
      <c r="AG281" s="35"/>
      <c r="AH281" s="35"/>
      <c r="AI281" s="35"/>
      <c r="AJ281" s="35"/>
      <c r="AK281" s="35"/>
    </row>
    <row r="282" spans="1:37" s="34" customFormat="1" x14ac:dyDescent="0.2">
      <c r="A282" s="35"/>
      <c r="D282" s="101"/>
      <c r="H282" s="88"/>
      <c r="J282" s="35"/>
      <c r="K282" s="35"/>
      <c r="L282" s="35"/>
      <c r="M282" s="36"/>
      <c r="N282" s="36"/>
      <c r="O282" s="36"/>
      <c r="P282" s="36"/>
      <c r="Q282" s="36"/>
      <c r="R282" s="36"/>
      <c r="S282" s="36"/>
      <c r="T282" s="36"/>
      <c r="U282" s="36"/>
      <c r="V282" s="36"/>
      <c r="W282" s="36"/>
      <c r="X282" s="35"/>
      <c r="Y282" s="35"/>
      <c r="Z282" s="35"/>
      <c r="AA282" s="35"/>
      <c r="AB282" s="35"/>
      <c r="AC282" s="35"/>
      <c r="AD282" s="35"/>
      <c r="AE282" s="35"/>
      <c r="AF282" s="35"/>
      <c r="AG282" s="35"/>
      <c r="AH282" s="35"/>
      <c r="AI282" s="35"/>
      <c r="AJ282" s="35"/>
      <c r="AK282" s="35"/>
    </row>
    <row r="283" spans="1:37" s="34" customFormat="1" x14ac:dyDescent="0.2">
      <c r="A283" s="35"/>
      <c r="D283" s="101"/>
      <c r="H283" s="88"/>
      <c r="J283" s="35"/>
      <c r="K283" s="35"/>
      <c r="L283" s="35"/>
      <c r="M283" s="36"/>
      <c r="N283" s="36"/>
      <c r="O283" s="36"/>
      <c r="P283" s="36"/>
      <c r="Q283" s="36"/>
      <c r="R283" s="36"/>
      <c r="S283" s="36"/>
      <c r="T283" s="36"/>
      <c r="U283" s="36"/>
      <c r="V283" s="36"/>
      <c r="W283" s="36"/>
      <c r="X283" s="35"/>
      <c r="Y283" s="35"/>
      <c r="Z283" s="35"/>
      <c r="AA283" s="35"/>
      <c r="AB283" s="35"/>
      <c r="AC283" s="35"/>
      <c r="AD283" s="35"/>
      <c r="AE283" s="35"/>
      <c r="AF283" s="35"/>
      <c r="AG283" s="35"/>
      <c r="AH283" s="35"/>
      <c r="AI283" s="35"/>
      <c r="AJ283" s="35"/>
      <c r="AK283" s="35"/>
    </row>
    <row r="284" spans="1:37" s="34" customFormat="1" x14ac:dyDescent="0.2">
      <c r="A284" s="35"/>
      <c r="D284" s="101"/>
      <c r="H284" s="88"/>
      <c r="J284" s="35"/>
      <c r="K284" s="35"/>
      <c r="L284" s="35"/>
      <c r="M284" s="36"/>
      <c r="N284" s="36"/>
      <c r="O284" s="36"/>
      <c r="P284" s="36"/>
      <c r="Q284" s="36"/>
      <c r="R284" s="36"/>
      <c r="S284" s="36"/>
      <c r="T284" s="36"/>
      <c r="U284" s="36"/>
      <c r="V284" s="36"/>
      <c r="W284" s="36"/>
      <c r="X284" s="35"/>
      <c r="Y284" s="35"/>
      <c r="Z284" s="35"/>
      <c r="AA284" s="35"/>
      <c r="AB284" s="35"/>
      <c r="AC284" s="35"/>
      <c r="AD284" s="35"/>
      <c r="AE284" s="35"/>
      <c r="AF284" s="35"/>
      <c r="AG284" s="35"/>
      <c r="AH284" s="35"/>
      <c r="AI284" s="35"/>
      <c r="AJ284" s="35"/>
      <c r="AK284" s="35"/>
    </row>
    <row r="285" spans="1:37" x14ac:dyDescent="0.2">
      <c r="H285" s="88"/>
    </row>
    <row r="286" spans="1:37" x14ac:dyDescent="0.2">
      <c r="H286" s="88"/>
    </row>
    <row r="287" spans="1:37" x14ac:dyDescent="0.2">
      <c r="H287" s="88"/>
    </row>
    <row r="288" spans="1:37" x14ac:dyDescent="0.2">
      <c r="H288" s="88"/>
    </row>
    <row r="289" spans="8:8" x14ac:dyDescent="0.2">
      <c r="H289" s="88"/>
    </row>
    <row r="290" spans="8:8" x14ac:dyDescent="0.2">
      <c r="H290" s="88"/>
    </row>
    <row r="291" spans="8:8" x14ac:dyDescent="0.2">
      <c r="H291" s="88"/>
    </row>
    <row r="292" spans="8:8" x14ac:dyDescent="0.2">
      <c r="H292" s="88"/>
    </row>
    <row r="293" spans="8:8" x14ac:dyDescent="0.2">
      <c r="H293" s="88"/>
    </row>
    <row r="294" spans="8:8" x14ac:dyDescent="0.2">
      <c r="H294" s="88"/>
    </row>
    <row r="295" spans="8:8" x14ac:dyDescent="0.2">
      <c r="H295" s="88"/>
    </row>
    <row r="296" spans="8:8" x14ac:dyDescent="0.2">
      <c r="H296" s="88"/>
    </row>
    <row r="297" spans="8:8" x14ac:dyDescent="0.2">
      <c r="H297" s="88"/>
    </row>
    <row r="298" spans="8:8" x14ac:dyDescent="0.2">
      <c r="H298" s="88"/>
    </row>
    <row r="299" spans="8:8" x14ac:dyDescent="0.2">
      <c r="H299" s="88"/>
    </row>
    <row r="300" spans="8:8" x14ac:dyDescent="0.2">
      <c r="H300" s="88"/>
    </row>
    <row r="301" spans="8:8" x14ac:dyDescent="0.2">
      <c r="H301" s="88"/>
    </row>
    <row r="302" spans="8:8" x14ac:dyDescent="0.2">
      <c r="H302" s="88"/>
    </row>
    <row r="303" spans="8:8" x14ac:dyDescent="0.2">
      <c r="H303" s="88"/>
    </row>
    <row r="304" spans="8:8" x14ac:dyDescent="0.2">
      <c r="H304" s="88"/>
    </row>
    <row r="305" spans="8:8" x14ac:dyDescent="0.2">
      <c r="H305" s="88"/>
    </row>
    <row r="306" spans="8:8" x14ac:dyDescent="0.2">
      <c r="H306" s="88"/>
    </row>
    <row r="307" spans="8:8" x14ac:dyDescent="0.2">
      <c r="H307" s="88"/>
    </row>
    <row r="308" spans="8:8" x14ac:dyDescent="0.2">
      <c r="H308" s="88"/>
    </row>
    <row r="309" spans="8:8" x14ac:dyDescent="0.2">
      <c r="H309" s="88"/>
    </row>
    <row r="310" spans="8:8" x14ac:dyDescent="0.2">
      <c r="H310" s="88"/>
    </row>
    <row r="311" spans="8:8" x14ac:dyDescent="0.2">
      <c r="H311" s="88"/>
    </row>
    <row r="312" spans="8:8" x14ac:dyDescent="0.2">
      <c r="H312" s="88"/>
    </row>
    <row r="313" spans="8:8" x14ac:dyDescent="0.2">
      <c r="H313" s="88"/>
    </row>
    <row r="314" spans="8:8" x14ac:dyDescent="0.2">
      <c r="H314" s="88"/>
    </row>
    <row r="315" spans="8:8" x14ac:dyDescent="0.2">
      <c r="H315" s="88"/>
    </row>
    <row r="316" spans="8:8" x14ac:dyDescent="0.2">
      <c r="H316" s="88"/>
    </row>
    <row r="317" spans="8:8" x14ac:dyDescent="0.2">
      <c r="H317" s="88"/>
    </row>
    <row r="318" spans="8:8" x14ac:dyDescent="0.2">
      <c r="H318" s="88"/>
    </row>
    <row r="319" spans="8:8" x14ac:dyDescent="0.2">
      <c r="H319" s="88"/>
    </row>
    <row r="320" spans="8:8" x14ac:dyDescent="0.2">
      <c r="H320" s="88"/>
    </row>
    <row r="321" spans="8:8" x14ac:dyDescent="0.2">
      <c r="H321" s="88"/>
    </row>
    <row r="322" spans="8:8" x14ac:dyDescent="0.2">
      <c r="H322" s="88"/>
    </row>
    <row r="323" spans="8:8" x14ac:dyDescent="0.2">
      <c r="H323" s="88"/>
    </row>
    <row r="324" spans="8:8" x14ac:dyDescent="0.2">
      <c r="H324" s="88"/>
    </row>
    <row r="325" spans="8:8" x14ac:dyDescent="0.2">
      <c r="H325" s="88"/>
    </row>
    <row r="326" spans="8:8" x14ac:dyDescent="0.2">
      <c r="H326" s="88"/>
    </row>
    <row r="327" spans="8:8" x14ac:dyDescent="0.2">
      <c r="H327" s="88"/>
    </row>
    <row r="328" spans="8:8" x14ac:dyDescent="0.2">
      <c r="H328" s="88"/>
    </row>
    <row r="329" spans="8:8" x14ac:dyDescent="0.2">
      <c r="H329" s="88"/>
    </row>
    <row r="330" spans="8:8" x14ac:dyDescent="0.2">
      <c r="H330" s="88"/>
    </row>
    <row r="331" spans="8:8" x14ac:dyDescent="0.2">
      <c r="H331" s="88"/>
    </row>
    <row r="332" spans="8:8" x14ac:dyDescent="0.2">
      <c r="H332" s="88"/>
    </row>
    <row r="333" spans="8:8" x14ac:dyDescent="0.2">
      <c r="H333" s="88"/>
    </row>
    <row r="334" spans="8:8" x14ac:dyDescent="0.2">
      <c r="H334" s="88"/>
    </row>
    <row r="335" spans="8:8" x14ac:dyDescent="0.2">
      <c r="H335" s="88"/>
    </row>
    <row r="336" spans="8:8" x14ac:dyDescent="0.2">
      <c r="H336" s="88"/>
    </row>
    <row r="337" spans="8:8" x14ac:dyDescent="0.2">
      <c r="H337" s="88"/>
    </row>
    <row r="338" spans="8:8" x14ac:dyDescent="0.2">
      <c r="H338" s="88"/>
    </row>
    <row r="339" spans="8:8" x14ac:dyDescent="0.2">
      <c r="H339" s="88"/>
    </row>
    <row r="340" spans="8:8" x14ac:dyDescent="0.2">
      <c r="H340" s="88"/>
    </row>
    <row r="341" spans="8:8" x14ac:dyDescent="0.2">
      <c r="H341" s="88"/>
    </row>
    <row r="342" spans="8:8" x14ac:dyDescent="0.2">
      <c r="H342" s="88"/>
    </row>
    <row r="343" spans="8:8" x14ac:dyDescent="0.2">
      <c r="H343" s="88"/>
    </row>
    <row r="344" spans="8:8" x14ac:dyDescent="0.2">
      <c r="H344" s="88"/>
    </row>
    <row r="345" spans="8:8" x14ac:dyDescent="0.2">
      <c r="H345" s="88"/>
    </row>
    <row r="346" spans="8:8" x14ac:dyDescent="0.2">
      <c r="H346" s="88"/>
    </row>
    <row r="347" spans="8:8" x14ac:dyDescent="0.2">
      <c r="H347" s="88"/>
    </row>
    <row r="348" spans="8:8" x14ac:dyDescent="0.2">
      <c r="H348" s="88"/>
    </row>
    <row r="349" spans="8:8" x14ac:dyDescent="0.2">
      <c r="H349" s="88"/>
    </row>
    <row r="350" spans="8:8" x14ac:dyDescent="0.2">
      <c r="H350" s="88"/>
    </row>
    <row r="351" spans="8:8" x14ac:dyDescent="0.2">
      <c r="H351" s="88"/>
    </row>
    <row r="352" spans="8:8" x14ac:dyDescent="0.2">
      <c r="H352" s="88"/>
    </row>
    <row r="353" spans="8:8" x14ac:dyDescent="0.2">
      <c r="H353" s="88"/>
    </row>
    <row r="354" spans="8:8" x14ac:dyDescent="0.2">
      <c r="H354" s="88"/>
    </row>
    <row r="355" spans="8:8" x14ac:dyDescent="0.2">
      <c r="H355" s="88"/>
    </row>
    <row r="356" spans="8:8" x14ac:dyDescent="0.2">
      <c r="H356" s="88"/>
    </row>
    <row r="357" spans="8:8" x14ac:dyDescent="0.2">
      <c r="H357" s="88"/>
    </row>
    <row r="358" spans="8:8" x14ac:dyDescent="0.2">
      <c r="H358" s="88"/>
    </row>
    <row r="359" spans="8:8" x14ac:dyDescent="0.2">
      <c r="H359" s="88"/>
    </row>
    <row r="360" spans="8:8" x14ac:dyDescent="0.2">
      <c r="H360" s="88"/>
    </row>
  </sheetData>
  <mergeCells count="25">
    <mergeCell ref="AA5:AC6"/>
    <mergeCell ref="E6:F6"/>
    <mergeCell ref="G6:H6"/>
    <mergeCell ref="I6:J6"/>
    <mergeCell ref="K6:L6"/>
    <mergeCell ref="M6:N6"/>
    <mergeCell ref="O6:P6"/>
    <mergeCell ref="Q6:R6"/>
    <mergeCell ref="S6:T6"/>
    <mergeCell ref="U6:V6"/>
    <mergeCell ref="W6:X6"/>
    <mergeCell ref="Y6:Z6"/>
    <mergeCell ref="T29:T30"/>
    <mergeCell ref="B5:B7"/>
    <mergeCell ref="E5:Z5"/>
    <mergeCell ref="F54:F55"/>
    <mergeCell ref="E54:E55"/>
    <mergeCell ref="C54:C55"/>
    <mergeCell ref="B54:B55"/>
    <mergeCell ref="D54:D55"/>
    <mergeCell ref="B29:B30"/>
    <mergeCell ref="E29:J29"/>
    <mergeCell ref="K29:K30"/>
    <mergeCell ref="M29:M30"/>
    <mergeCell ref="N29:S29"/>
  </mergeCells>
  <conditionalFormatting sqref="E31:J47">
    <cfRule type="cellIs" dxfId="12" priority="19" operator="equal">
      <formula>0</formula>
    </cfRule>
    <cfRule type="cellIs" dxfId="11" priority="20" operator="equal">
      <formula>0</formula>
    </cfRule>
    <cfRule type="cellIs" dxfId="10" priority="21" operator="greaterThan">
      <formula>0</formula>
    </cfRule>
  </conditionalFormatting>
  <conditionalFormatting sqref="E7:AB7">
    <cfRule type="cellIs" dxfId="9" priority="23" operator="equal">
      <formula>"Cerrado"</formula>
    </cfRule>
    <cfRule type="cellIs" dxfId="8" priority="24" operator="equal">
      <formula>"Abierto"</formula>
    </cfRule>
  </conditionalFormatting>
  <conditionalFormatting sqref="F56:F250">
    <cfRule type="cellIs" dxfId="7" priority="17" operator="equal">
      <formula>"Cerrado"</formula>
    </cfRule>
    <cfRule type="cellIs" dxfId="6" priority="18" operator="equal">
      <formula>"Abierto"</formula>
    </cfRule>
  </conditionalFormatting>
  <conditionalFormatting sqref="N31:S37">
    <cfRule type="cellIs" dxfId="5" priority="14" operator="equal">
      <formula>0</formula>
    </cfRule>
    <cfRule type="cellIs" dxfId="4" priority="15" operator="equal">
      <formula>0</formula>
    </cfRule>
    <cfRule type="cellIs" dxfId="3" priority="16" operator="greaterThan">
      <formula>0</formula>
    </cfRule>
  </conditionalFormatting>
  <conditionalFormatting sqref="N38:S38">
    <cfRule type="cellIs" dxfId="2" priority="1" operator="equal">
      <formula>0</formula>
    </cfRule>
    <cfRule type="cellIs" dxfId="1" priority="2" operator="equal">
      <formula>0</formula>
    </cfRule>
    <cfRule type="cellIs" dxfId="0" priority="3" operator="greaterThan">
      <formula>0</formula>
    </cfRule>
  </conditionalFormatting>
  <dataValidations count="1">
    <dataValidation type="list" allowBlank="1" showInputMessage="1" showErrorMessage="1" sqref="E7:AB7">
      <formula1>"Abierto,Cerrado"</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A20" sqref="A20"/>
    </sheetView>
  </sheetViews>
  <sheetFormatPr baseColWidth="10" defaultRowHeight="12.75" x14ac:dyDescent="0.2"/>
  <cols>
    <col min="1" max="1" width="65.85546875" customWidth="1"/>
  </cols>
  <sheetData>
    <row r="1" spans="1:1" ht="13.5" x14ac:dyDescent="0.2">
      <c r="A1" s="347" t="s">
        <v>30</v>
      </c>
    </row>
    <row r="2" spans="1:1" ht="13.5" x14ac:dyDescent="0.2">
      <c r="A2" s="98" t="s">
        <v>1</v>
      </c>
    </row>
    <row r="3" spans="1:1" ht="13.5" x14ac:dyDescent="0.2">
      <c r="A3" s="98" t="s">
        <v>2</v>
      </c>
    </row>
    <row r="4" spans="1:1" ht="13.5" x14ac:dyDescent="0.2">
      <c r="A4" s="98" t="s">
        <v>3</v>
      </c>
    </row>
    <row r="5" spans="1:1" ht="13.5" x14ac:dyDescent="0.2">
      <c r="A5" s="98" t="s">
        <v>4</v>
      </c>
    </row>
    <row r="6" spans="1:1" ht="13.5" x14ac:dyDescent="0.2">
      <c r="A6" s="98" t="s">
        <v>21</v>
      </c>
    </row>
    <row r="7" spans="1:1" ht="13.5" x14ac:dyDescent="0.2">
      <c r="A7" s="98" t="s">
        <v>22</v>
      </c>
    </row>
    <row r="8" spans="1:1" ht="13.5" x14ac:dyDescent="0.2">
      <c r="A8" s="98" t="s">
        <v>23</v>
      </c>
    </row>
    <row r="9" spans="1:1" ht="13.5" x14ac:dyDescent="0.2">
      <c r="A9" s="98" t="s">
        <v>24</v>
      </c>
    </row>
    <row r="10" spans="1:1" ht="13.5" x14ac:dyDescent="0.2">
      <c r="A10" s="98" t="s">
        <v>25</v>
      </c>
    </row>
    <row r="11" spans="1:1" ht="13.5" x14ac:dyDescent="0.2">
      <c r="A11" s="98" t="s">
        <v>26</v>
      </c>
    </row>
    <row r="12" spans="1:1" ht="13.5" x14ac:dyDescent="0.2">
      <c r="A12" s="98" t="s">
        <v>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topLeftCell="C39" zoomScaleNormal="100" workbookViewId="0">
      <selection activeCell="C62" sqref="C62"/>
    </sheetView>
  </sheetViews>
  <sheetFormatPr baseColWidth="10" defaultColWidth="83.42578125" defaultRowHeight="14.25" x14ac:dyDescent="0.3"/>
  <cols>
    <col min="1" max="1" width="86.140625" style="15" bestFit="1" customWidth="1"/>
    <col min="2" max="2" width="138.42578125" style="15" bestFit="1" customWidth="1"/>
    <col min="3" max="3" width="255.7109375" style="15" bestFit="1" customWidth="1"/>
    <col min="4" max="16384" width="83.42578125" style="15"/>
  </cols>
  <sheetData>
    <row r="1" spans="1:4" x14ac:dyDescent="0.3">
      <c r="A1" s="19" t="s">
        <v>121</v>
      </c>
      <c r="B1" s="158" t="s">
        <v>169</v>
      </c>
      <c r="C1" s="158" t="s">
        <v>187</v>
      </c>
      <c r="D1" s="160" t="s">
        <v>218</v>
      </c>
    </row>
    <row r="2" spans="1:4" x14ac:dyDescent="0.3">
      <c r="A2" s="20" t="s">
        <v>33</v>
      </c>
      <c r="B2" s="26" t="s">
        <v>60</v>
      </c>
      <c r="C2" s="26" t="s">
        <v>200</v>
      </c>
      <c r="D2" s="161" t="s">
        <v>218</v>
      </c>
    </row>
    <row r="3" spans="1:4" x14ac:dyDescent="0.3">
      <c r="A3" s="21" t="s">
        <v>36</v>
      </c>
      <c r="B3" s="26" t="s">
        <v>166</v>
      </c>
      <c r="C3" s="26" t="s">
        <v>265</v>
      </c>
      <c r="D3" s="161" t="s">
        <v>218</v>
      </c>
    </row>
    <row r="4" spans="1:4" x14ac:dyDescent="0.3">
      <c r="A4" s="22" t="s">
        <v>39</v>
      </c>
      <c r="B4" s="26" t="s">
        <v>83</v>
      </c>
      <c r="C4" s="26" t="s">
        <v>262</v>
      </c>
      <c r="D4" s="161" t="s">
        <v>218</v>
      </c>
    </row>
    <row r="5" spans="1:4" x14ac:dyDescent="0.3">
      <c r="A5" s="23" t="s">
        <v>122</v>
      </c>
      <c r="B5" s="26" t="s">
        <v>170</v>
      </c>
      <c r="C5" s="26" t="s">
        <v>362</v>
      </c>
      <c r="D5" s="161" t="s">
        <v>218</v>
      </c>
    </row>
    <row r="6" spans="1:4" x14ac:dyDescent="0.3">
      <c r="A6" s="20" t="s">
        <v>124</v>
      </c>
      <c r="B6" s="26" t="s">
        <v>173</v>
      </c>
      <c r="C6" s="26" t="s">
        <v>261</v>
      </c>
      <c r="D6" s="161" t="s">
        <v>218</v>
      </c>
    </row>
    <row r="7" spans="1:4" x14ac:dyDescent="0.3">
      <c r="A7" s="20" t="s">
        <v>168</v>
      </c>
      <c r="B7" s="26" t="s">
        <v>171</v>
      </c>
      <c r="C7" s="26" t="s">
        <v>260</v>
      </c>
      <c r="D7" s="161" t="s">
        <v>218</v>
      </c>
    </row>
    <row r="8" spans="1:4" x14ac:dyDescent="0.3">
      <c r="A8" s="22" t="s">
        <v>125</v>
      </c>
      <c r="B8" s="26" t="s">
        <v>176</v>
      </c>
      <c r="C8" s="26" t="s">
        <v>269</v>
      </c>
      <c r="D8" s="161" t="s">
        <v>218</v>
      </c>
    </row>
    <row r="9" spans="1:4" x14ac:dyDescent="0.3">
      <c r="A9" s="24" t="s">
        <v>199</v>
      </c>
      <c r="B9" s="26" t="s">
        <v>175</v>
      </c>
      <c r="C9" s="26" t="s">
        <v>757</v>
      </c>
      <c r="D9" s="161" t="s">
        <v>218</v>
      </c>
    </row>
    <row r="10" spans="1:4" x14ac:dyDescent="0.3">
      <c r="A10" s="24" t="s">
        <v>126</v>
      </c>
      <c r="B10" s="26" t="s">
        <v>174</v>
      </c>
      <c r="C10" s="26" t="s">
        <v>443</v>
      </c>
      <c r="D10" s="162" t="s">
        <v>442</v>
      </c>
    </row>
    <row r="11" spans="1:4" x14ac:dyDescent="0.3">
      <c r="A11" s="24" t="s">
        <v>357</v>
      </c>
      <c r="B11" s="26" t="s">
        <v>172</v>
      </c>
      <c r="C11" s="26" t="s">
        <v>188</v>
      </c>
      <c r="D11" s="161" t="s">
        <v>218</v>
      </c>
    </row>
    <row r="12" spans="1:4" x14ac:dyDescent="0.3">
      <c r="A12" s="25"/>
      <c r="B12" s="26" t="s">
        <v>167</v>
      </c>
      <c r="C12" s="164" t="s">
        <v>394</v>
      </c>
      <c r="D12" s="17" t="s">
        <v>218</v>
      </c>
    </row>
    <row r="13" spans="1:4" x14ac:dyDescent="0.3">
      <c r="B13" s="159" t="s">
        <v>140</v>
      </c>
      <c r="C13" s="165" t="s">
        <v>574</v>
      </c>
      <c r="D13" s="18" t="s">
        <v>218</v>
      </c>
    </row>
    <row r="14" spans="1:4" x14ac:dyDescent="0.3">
      <c r="B14" s="16" t="s">
        <v>203</v>
      </c>
      <c r="C14" s="16" t="str">
        <f>CONCATENATE(C13,", ",D14)</f>
        <v>Adriana María Taborda Zapata (Subgerente Administrativo y Financiero - E), Juan Felipe Parra Peña (Líder de Programa Contabilidad)</v>
      </c>
      <c r="D14" s="162" t="s">
        <v>402</v>
      </c>
    </row>
    <row r="15" spans="1:4" x14ac:dyDescent="0.3">
      <c r="B15" s="17" t="s">
        <v>201</v>
      </c>
      <c r="C15" s="17" t="str">
        <f>CONCATENATE(C13,", ",D15)</f>
        <v>Adriana María Taborda Zapata (Subgerente Administrativo y Financiero - E), Héctor Alberto Muñoz Toro (Líder de Programa Facturación)</v>
      </c>
      <c r="D15" s="162" t="s">
        <v>438</v>
      </c>
    </row>
    <row r="16" spans="1:4" x14ac:dyDescent="0.3">
      <c r="B16" s="17" t="s">
        <v>204</v>
      </c>
      <c r="C16" s="17" t="str">
        <f>CONCATENATE(C13,", ",D16)</f>
        <v>Adriana María Taborda Zapata (Subgerente Administrativo y Financiero - E), Martha Isabel Vélez Gallego (Profesional Universitario Presupuesto)</v>
      </c>
      <c r="D16" s="162" t="s">
        <v>209</v>
      </c>
    </row>
    <row r="17" spans="2:4" x14ac:dyDescent="0.3">
      <c r="B17" s="17" t="s">
        <v>202</v>
      </c>
      <c r="C17" s="17" t="str">
        <f>CONCATENATE(C13,", ",D17)</f>
        <v>Adriana María Taborda Zapata (Subgerente Administrativo y Financiero - E), Erika Viviana Alzate Úsuga (Líder de Programa Tesorería)</v>
      </c>
      <c r="D17" s="162" t="s">
        <v>437</v>
      </c>
    </row>
    <row r="18" spans="2:4" x14ac:dyDescent="0.3">
      <c r="B18" s="17" t="s">
        <v>358</v>
      </c>
      <c r="C18" s="17" t="str">
        <f>CONCATENATE(C13,", ",D18)</f>
        <v>Adriana María Taborda Zapata (Subgerente Administrativo y Financiero - E), John Bairon Restrepo Jaramillo (Líder de Programa Cartera y Gestión de Cobro)</v>
      </c>
      <c r="D18" s="162" t="s">
        <v>359</v>
      </c>
    </row>
    <row r="19" spans="2:4" x14ac:dyDescent="0.3">
      <c r="B19" s="17" t="s">
        <v>441</v>
      </c>
      <c r="C19" s="17" t="str">
        <f>CONCATENATE(C13,", ",D18,", ",D17)</f>
        <v>Adriana María Taborda Zapata (Subgerente Administrativo y Financiero - E), John Bairon Restrepo Jaramillo (Líder de Programa Cartera y Gestión de Cobro), Erika Viviana Alzate Úsuga (Líder de Programa Tesorería)</v>
      </c>
      <c r="D19" s="162"/>
    </row>
    <row r="20" spans="2:4" x14ac:dyDescent="0.3">
      <c r="B20" s="17" t="s">
        <v>216</v>
      </c>
      <c r="C20" s="17" t="str">
        <f>CONCATENATE(C13," ",D14,", ",D16)</f>
        <v>Adriana María Taborda Zapata (Subgerente Administrativo y Financiero - E) Juan Felipe Parra Peña (Líder de Programa Contabilidad), Martha Isabel Vélez Gallego (Profesional Universitario Presupuesto)</v>
      </c>
      <c r="D20" s="161" t="s">
        <v>218</v>
      </c>
    </row>
    <row r="21" spans="2:4" x14ac:dyDescent="0.3">
      <c r="B21" s="17" t="s">
        <v>215</v>
      </c>
      <c r="C21" s="17" t="str">
        <f>CONCATENATE(C13," ",D17,", ",D14)</f>
        <v>Adriana María Taborda Zapata (Subgerente Administrativo y Financiero - E) Erika Viviana Alzate Úsuga (Líder de Programa Tesorería), Juan Felipe Parra Peña (Líder de Programa Contabilidad)</v>
      </c>
      <c r="D21" s="161" t="s">
        <v>218</v>
      </c>
    </row>
    <row r="22" spans="2:4" x14ac:dyDescent="0.3">
      <c r="B22" s="17" t="s">
        <v>439</v>
      </c>
      <c r="C22" s="17" t="str">
        <f>CONCATENATE(C13,", ",D15,", ",D18)</f>
        <v>Adriana María Taborda Zapata (Subgerente Administrativo y Financiero - E), Héctor Alberto Muñoz Toro (Líder de Programa Facturación), John Bairon Restrepo Jaramillo (Líder de Programa Cartera y Gestión de Cobro)</v>
      </c>
      <c r="D22" s="161"/>
    </row>
    <row r="23" spans="2:4" x14ac:dyDescent="0.3">
      <c r="B23" s="17" t="s">
        <v>440</v>
      </c>
      <c r="C23" s="17" t="str">
        <f>CONCATENATE(C13,", ",D14,", ",D18,", ",D17)</f>
        <v>Adriana María Taborda Zapata (Subgerente Administrativo y Financiero - E), Juan Felipe Parra Peña (Líder de Programa Contabilidad), John Bairon Restrepo Jaramillo (Líder de Programa Cartera y Gestión de Cobro), Erika Viviana Alzate Úsuga (Líder de Programa Tesorería)</v>
      </c>
      <c r="D23" s="161"/>
    </row>
    <row r="24" spans="2:4" x14ac:dyDescent="0.3">
      <c r="B24" s="17" t="s">
        <v>268</v>
      </c>
      <c r="C24" s="17" t="str">
        <f>CONCATENATE(C13," ",D17,", ",D15,", ",D14)</f>
        <v>Adriana María Taborda Zapata (Subgerente Administrativo y Financiero - E) Erika Viviana Alzate Úsuga (Líder de Programa Tesorería), Héctor Alberto Muñoz Toro (Líder de Programa Facturación), Juan Felipe Parra Peña (Líder de Programa Contabilidad)</v>
      </c>
      <c r="D24" s="161" t="s">
        <v>218</v>
      </c>
    </row>
    <row r="25" spans="2:4" x14ac:dyDescent="0.3">
      <c r="B25" s="18" t="s">
        <v>360</v>
      </c>
      <c r="C25" s="17" t="str">
        <f>CONCATENATE(C14," ",D17,", ",D15,", ",D14,", ",D18)</f>
        <v>Adriana María Taborda Zapata (Subgerente Administrativo y Financiero - E), Juan Felipe Parra Peña (Líder de Programa Contabilidad) Erika Viviana Alzate Úsuga (Líder de Programa Tesorería), Héctor Alberto Muñoz Toro (Líder de Programa Facturación), Juan Felipe Parra Peña (Líder de Programa Contabilidad), John Bairon Restrepo Jaramillo (Líder de Programa Cartera y Gestión de Cobro)</v>
      </c>
      <c r="D25" s="163" t="s">
        <v>218</v>
      </c>
    </row>
    <row r="26" spans="2:4" x14ac:dyDescent="0.3">
      <c r="B26" s="17" t="s">
        <v>236</v>
      </c>
      <c r="C26" s="27" t="str">
        <f>CONCATENATE(C13,", ",C7,", ",C11,", ",C3)</f>
        <v>Adriana María Taborda Zapata (Subgerente Administrativo y Financiero - E), Natalia Peláez Miyar (Jefe Oficina Asesora de Planeación y Desarrollo Organizacional), Adriana María Velásquez Arango (Jefe Oficina Jurídica), Esperanza Peñaranda Pineda (Directora Operativa de Contratación)</v>
      </c>
      <c r="D26" s="17" t="s">
        <v>218</v>
      </c>
    </row>
    <row r="27" spans="2:4" x14ac:dyDescent="0.3">
      <c r="B27" s="17" t="str">
        <f>CONCATENATE(B15,", ",B6)</f>
        <v>Subgerencia Administrativa y Financiera (Facturación), Dirección de Venta de Servicios</v>
      </c>
      <c r="C27" s="27" t="str">
        <f>CONCATENATE(C15,", ",C6)</f>
        <v>Adriana María Taborda Zapata (Subgerente Administrativo y Financiero - E), Héctor Alberto Muñoz Toro (Líder de Programa Facturación), Cecilia María Taborda Pérez (Director de Venta de Servicios)</v>
      </c>
      <c r="D27" s="17" t="s">
        <v>218</v>
      </c>
    </row>
    <row r="28" spans="2:4" x14ac:dyDescent="0.3">
      <c r="B28" s="17" t="str">
        <f>CONCATENATE(B13, ", ",B2)</f>
        <v>Subgerencia Administrativa y Financiera, Dirección Administrativa</v>
      </c>
      <c r="C28" s="27" t="str">
        <f>CONCATENATE(C13, ", ",C2)</f>
        <v>Adriana María Taborda Zapata (Subgerente Administrativo y Financiero - E), Adriana María Taborda Zapata (Directora Administrativa)</v>
      </c>
      <c r="D28" s="17" t="s">
        <v>218</v>
      </c>
    </row>
    <row r="29" spans="2:4" x14ac:dyDescent="0.3">
      <c r="B29" s="17" t="str">
        <f>CONCATENATE(B13,", ",B3)</f>
        <v>Subgerencia Administrativa y Financiera, Dirección de Contratación</v>
      </c>
      <c r="C29" s="27" t="str">
        <f>CONCATENATE(C13,", ",C3)</f>
        <v>Adriana María Taborda Zapata (Subgerente Administrativo y Financiero - E), Esperanza Peñaranda Pineda (Directora Operativa de Contratación)</v>
      </c>
      <c r="D29" s="17" t="s">
        <v>218</v>
      </c>
    </row>
    <row r="30" spans="2:4" x14ac:dyDescent="0.3">
      <c r="B30" s="17" t="str">
        <f>CONCATENATE(B17,", ",B2)</f>
        <v>Subgerencia Administrativa y Financiera (Tesorería), Dirección Administrativa</v>
      </c>
      <c r="C30" s="27" t="str">
        <f>CONCATENATE(C17,", ",C2)</f>
        <v>Adriana María Taborda Zapata (Subgerente Administrativo y Financiero - E), Erika Viviana Alzate Úsuga (Líder de Programa Tesorería), Adriana María Taborda Zapata (Directora Administrativa)</v>
      </c>
      <c r="D30" s="17" t="s">
        <v>218</v>
      </c>
    </row>
    <row r="31" spans="2:4" x14ac:dyDescent="0.3">
      <c r="B31" s="17" t="str">
        <f>CONCATENATE(B14,", ",B2)</f>
        <v>Subgerencia Administrativa y Financiera (Contabilidad), Dirección Administrativa</v>
      </c>
      <c r="C31" s="27" t="str">
        <f>CONCATENATE(C13,", ",D14,", ",C2)</f>
        <v>Adriana María Taborda Zapata (Subgerente Administrativo y Financiero - E), Juan Felipe Parra Peña (Líder de Programa Contabilidad), Adriana María Taborda Zapata (Directora Administrativa)</v>
      </c>
      <c r="D31" s="17"/>
    </row>
    <row r="32" spans="2:4" x14ac:dyDescent="0.3">
      <c r="B32" s="17" t="str">
        <f>CONCATENATE(B14,", ",B4)</f>
        <v>Subgerencia Administrativa y Financiera (Contabilidad), Dirección de Sistemas de Información</v>
      </c>
      <c r="C32" s="27" t="str">
        <f>CONCATENATE(C13,", ",D14,", ",C4)</f>
        <v>Adriana María Taborda Zapata (Subgerente Administrativo y Financiero - E), Juan Felipe Parra Peña (Líder de Programa Contabilidad), Anderson Ospina Sierra (Director Operativo Sistemas de Información)</v>
      </c>
      <c r="D32" s="17"/>
    </row>
    <row r="33" spans="2:4" x14ac:dyDescent="0.3">
      <c r="B33" s="17" t="str">
        <f>CONCATENATE(B14,", ",B4,", ",B2)</f>
        <v>Subgerencia Administrativa y Financiera (Contabilidad), Dirección de Sistemas de Información, Dirección Administrativa</v>
      </c>
      <c r="C33" s="27" t="str">
        <f>CONCATENATE(C13,", ",D14,", ",C4,", ",C2)</f>
        <v>Adriana María Taborda Zapata (Subgerente Administrativo y Financiero - E), Juan Felipe Parra Peña (Líder de Programa Contabilidad), Anderson Ospina Sierra (Director Operativo Sistemas de Información), Adriana María Taborda Zapata (Directora Administrativa)</v>
      </c>
      <c r="D33" s="17"/>
    </row>
    <row r="34" spans="2:4" x14ac:dyDescent="0.3">
      <c r="B34" s="17" t="str">
        <f>CONCATENATE(B12,", ",B2)</f>
        <v>Subgerencia Red de Servicios, Dirección Administrativa</v>
      </c>
      <c r="C34" s="27" t="str">
        <f>CONCATENATE(C12,", ",C2)</f>
        <v>Javier Antonio Gutiérrez Rodas (Subgerente Red de Servicios), Adriana María Taborda Zapata (Directora Administrativa)</v>
      </c>
      <c r="D34" s="17" t="s">
        <v>218</v>
      </c>
    </row>
    <row r="35" spans="2:4" x14ac:dyDescent="0.3">
      <c r="B35" s="17" t="str">
        <f>CONCATENATE(B12,", ",B3)</f>
        <v>Subgerencia Red de Servicios, Dirección de Contratación</v>
      </c>
      <c r="C35" s="27" t="str">
        <f>CONCATENATE(C12,", ",C3)</f>
        <v>Javier Antonio Gutiérrez Rodas (Subgerente Red de Servicios), Esperanza Peñaranda Pineda (Directora Operativa de Contratación)</v>
      </c>
      <c r="D35" s="17" t="s">
        <v>218</v>
      </c>
    </row>
    <row r="36" spans="2:4" x14ac:dyDescent="0.3">
      <c r="B36" s="17" t="str">
        <f>CONCATENATE(B12,", ",B3,", ",B7,", ",B6)</f>
        <v>Subgerencia Red de Servicios, Dirección de Contratación, Oficina Asesora de Planeación y Desarrollo Organizacional, Dirección de Venta de Servicios</v>
      </c>
      <c r="C36" s="27" t="str">
        <f>CONCATENATE(C12,", ",C3,", ",C7,", ",C6)</f>
        <v>Javier Antonio Gutiérrez Rodas (Subgerente Red de Servicios), Esperanza Peñaranda Pineda (Directora Operativa de Contratación), Natalia Peláez Miyar (Jefe Oficina Asesora de Planeación y Desarrollo Organizacional), Cecilia María Taborda Pérez (Director de Venta de Servicios)</v>
      </c>
      <c r="D36" s="17"/>
    </row>
    <row r="37" spans="2:4" x14ac:dyDescent="0.3">
      <c r="B37" s="17" t="str">
        <f>CONCATENATE(B12,", ",B4,", ",B15)</f>
        <v>Subgerencia Red de Servicios, Dirección de Sistemas de Información, Subgerencia Administrativa y Financiera (Facturación)</v>
      </c>
      <c r="C37" s="27" t="str">
        <f>CONCATENATE(C12,", ",C4,", ",C15)</f>
        <v>Javier Antonio Gutiérrez Rodas (Subgerente Red de Servicios), Anderson Ospina Sierra (Director Operativo Sistemas de Información), Adriana María Taborda Zapata (Subgerente Administrativo y Financiero - E), Héctor Alberto Muñoz Toro (Líder de Programa Facturación)</v>
      </c>
      <c r="D37" s="17" t="s">
        <v>218</v>
      </c>
    </row>
    <row r="38" spans="2:4" x14ac:dyDescent="0.3">
      <c r="B38" s="17" t="str">
        <f>CONCATENATE(B2," (Gestión Ambiental)")</f>
        <v>Dirección Administrativa (Gestión Ambiental)</v>
      </c>
      <c r="C38" s="27" t="str">
        <f>CONCATENATE(C2,", ",D38)</f>
        <v>Adriana María Taborda Zapata (Directora Administrativa), Diana Marcela Rangel Castaño (Profesional Universitaria Gestión Ambiental)</v>
      </c>
      <c r="D38" s="26" t="s">
        <v>212</v>
      </c>
    </row>
    <row r="39" spans="2:4" x14ac:dyDescent="0.3">
      <c r="B39" s="17" t="str">
        <f>CONCATENATE(B3,", ",B12)</f>
        <v>Dirección de Contratación, Subgerencia Red de Servicios</v>
      </c>
      <c r="C39" s="27" t="str">
        <f>CONCATENATE(C3,", ",C12)</f>
        <v>Esperanza Peñaranda Pineda (Directora Operativa de Contratación), Javier Antonio Gutiérrez Rodas (Subgerente Red de Servicios)</v>
      </c>
      <c r="D39" s="17" t="s">
        <v>218</v>
      </c>
    </row>
    <row r="40" spans="2:4" x14ac:dyDescent="0.3">
      <c r="B40" s="17" t="str">
        <f>CONCATENATE(B3,", ",B4)</f>
        <v>Dirección de Contratación, Dirección de Sistemas de Información</v>
      </c>
      <c r="C40" s="27" t="str">
        <f>CONCATENATE(C3,", ",C4)</f>
        <v>Esperanza Peñaranda Pineda (Directora Operativa de Contratación), Anderson Ospina Sierra (Director Operativo Sistemas de Información)</v>
      </c>
      <c r="D40" s="17"/>
    </row>
    <row r="41" spans="2:4" x14ac:dyDescent="0.3">
      <c r="B41" s="17" t="str">
        <f>CONCATENATE(B4,", ",B14)</f>
        <v>Dirección de Sistemas de Información, Subgerencia Administrativa y Financiera (Contabilidad)</v>
      </c>
      <c r="C41" s="27" t="str">
        <f>CONCATENATE(C4,", ",C14)</f>
        <v>Anderson Ospina Sierra (Director Operativo Sistemas de Información), Adriana María Taborda Zapata (Subgerente Administrativo y Financiero - E), Juan Felipe Parra Peña (Líder de Programa Contabilidad)</v>
      </c>
      <c r="D41" s="17" t="s">
        <v>218</v>
      </c>
    </row>
    <row r="42" spans="2:4" x14ac:dyDescent="0.3">
      <c r="B42" s="17" t="str">
        <f>CONCATENATE(B4,", ",B6,", ",B12,", ",B15)</f>
        <v>Dirección de Sistemas de Información, Dirección de Venta de Servicios, Subgerencia Red de Servicios, Subgerencia Administrativa y Financiera (Facturación)</v>
      </c>
      <c r="C42" s="17" t="str">
        <f>CONCATENATE(C4,", ",C6,", ",C12,", ",C15)</f>
        <v>Anderson Ospina Sierra (Director Operativo Sistemas de Información), Cecilia María Taborda Pérez (Director de Venta de Servicios), Javier Antonio Gutiérrez Rodas (Subgerente Red de Servicios), Adriana María Taborda Zapata (Subgerente Administrativo y Financiero - E), Héctor Alberto Muñoz Toro (Líder de Programa Facturación)</v>
      </c>
      <c r="D42" s="17" t="s">
        <v>218</v>
      </c>
    </row>
    <row r="43" spans="2:4" x14ac:dyDescent="0.3">
      <c r="B43" s="17" t="str">
        <f>CONCATENATE(B7,", ",B3,", ",B12)</f>
        <v>Oficina Asesora de Planeación y Desarrollo Organizacional, Dirección de Contratación, Subgerencia Red de Servicios</v>
      </c>
      <c r="C43" s="27" t="str">
        <f>CONCATENATE(C7,", ",C3,", ",C12)</f>
        <v>Natalia Peláez Miyar (Jefe Oficina Asesora de Planeación y Desarrollo Organizacional), Esperanza Peñaranda Pineda (Directora Operativa de Contratación), Javier Antonio Gutiérrez Rodas (Subgerente Red de Servicios)</v>
      </c>
      <c r="D43" s="17" t="s">
        <v>218</v>
      </c>
    </row>
    <row r="44" spans="2:4" x14ac:dyDescent="0.3">
      <c r="B44" s="17" t="str">
        <f>CONCATENATE(B7,", ",B17)</f>
        <v>Oficina Asesora de Planeación y Desarrollo Organizacional, Subgerencia Administrativa y Financiera (Tesorería)</v>
      </c>
      <c r="C44" s="27" t="str">
        <f>CONCATENATE(C7,", ",C17)</f>
        <v>Natalia Peláez Miyar (Jefe Oficina Asesora de Planeación y Desarrollo Organizacional), Adriana María Taborda Zapata (Subgerente Administrativo y Financiero - E), Erika Viviana Alzate Úsuga (Líder de Programa Tesorería)</v>
      </c>
      <c r="D44" s="17" t="s">
        <v>218</v>
      </c>
    </row>
    <row r="45" spans="2:4" x14ac:dyDescent="0.3">
      <c r="B45" s="17" t="str">
        <f>CONCATENATE(B11,", ",B9)</f>
        <v>Oficina Jurídica, Oficina de Control Interno y Evaluación</v>
      </c>
      <c r="C45" s="27" t="str">
        <f>CONCATENATE(C11,", ",C9)</f>
        <v>Adriana María Velásquez Arango (Jefe Oficina Jurídica), Henry Darío Muñoz Montoya (Jefe Oficina de Control Interno y Evaluación)</v>
      </c>
      <c r="D45" s="17" t="s">
        <v>218</v>
      </c>
    </row>
    <row r="46" spans="2:4" x14ac:dyDescent="0.3">
      <c r="B46" s="17" t="str">
        <f>CONCATENATE(B9,", ",B11,", ",B1)</f>
        <v>Oficina de Control Interno y Evaluación, Oficina Jurídica, Gerencia</v>
      </c>
      <c r="C46" s="17" t="str">
        <f>CONCATENATE(C9,", ",C11,", ",C1)</f>
        <v>Henry Darío Muñoz Montoya (Jefe Oficina de Control Interno y Evaluación), Adriana María Velásquez Arango (Jefe Oficina Jurídica), Juan David Arteaga Flórez (Gerente)</v>
      </c>
      <c r="D46" s="26"/>
    </row>
    <row r="47" spans="2:4" x14ac:dyDescent="0.3">
      <c r="B47" s="17" t="str">
        <f>CONCATENATE(B9,", ",B1)</f>
        <v>Oficina de Control Interno y Evaluación, Gerencia</v>
      </c>
      <c r="C47" s="27" t="str">
        <f>CONCATENATE(C9,", ",C1)</f>
        <v>Henry Darío Muñoz Montoya (Jefe Oficina de Control Interno y Evaluación), Juan David Arteaga Flórez (Gerente)</v>
      </c>
      <c r="D47" s="26"/>
    </row>
    <row r="48" spans="2:4" x14ac:dyDescent="0.3">
      <c r="B48" s="18"/>
      <c r="C48" s="28"/>
      <c r="D48" s="18"/>
    </row>
    <row r="49" spans="2:3" x14ac:dyDescent="0.3">
      <c r="B49" s="15" t="s">
        <v>177</v>
      </c>
      <c r="C49" s="15" t="s">
        <v>189</v>
      </c>
    </row>
    <row r="50" spans="2:3" x14ac:dyDescent="0.3">
      <c r="B50" s="15" t="s">
        <v>178</v>
      </c>
      <c r="C50" s="15" t="s">
        <v>190</v>
      </c>
    </row>
    <row r="51" spans="2:3" x14ac:dyDescent="0.3">
      <c r="B51" s="15" t="s">
        <v>179</v>
      </c>
      <c r="C51" s="15" t="s">
        <v>191</v>
      </c>
    </row>
    <row r="52" spans="2:3" x14ac:dyDescent="0.3">
      <c r="B52" s="15" t="s">
        <v>186</v>
      </c>
      <c r="C52" s="15" t="s">
        <v>192</v>
      </c>
    </row>
    <row r="53" spans="2:3" x14ac:dyDescent="0.3">
      <c r="B53" s="15" t="s">
        <v>180</v>
      </c>
      <c r="C53" s="15" t="s">
        <v>193</v>
      </c>
    </row>
    <row r="54" spans="2:3" x14ac:dyDescent="0.3">
      <c r="B54" s="15" t="s">
        <v>181</v>
      </c>
      <c r="C54" s="15" t="s">
        <v>194</v>
      </c>
    </row>
    <row r="55" spans="2:3" x14ac:dyDescent="0.3">
      <c r="B55" s="15" t="s">
        <v>182</v>
      </c>
      <c r="C55" s="15" t="s">
        <v>195</v>
      </c>
    </row>
    <row r="56" spans="2:3" x14ac:dyDescent="0.3">
      <c r="B56" s="15" t="s">
        <v>183</v>
      </c>
      <c r="C56" s="15" t="s">
        <v>196</v>
      </c>
    </row>
    <row r="57" spans="2:3" x14ac:dyDescent="0.3">
      <c r="B57" s="15" t="s">
        <v>184</v>
      </c>
      <c r="C57" s="15" t="s">
        <v>197</v>
      </c>
    </row>
    <row r="58" spans="2:3" x14ac:dyDescent="0.3">
      <c r="B58" s="15" t="s">
        <v>185</v>
      </c>
      <c r="C58" s="15" t="s">
        <v>198</v>
      </c>
    </row>
  </sheetData>
  <sortState ref="B2:C13">
    <sortCondition ref="B2:B13"/>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7"/>
  <sheetViews>
    <sheetView showGridLines="0" workbookViewId="0">
      <selection activeCell="C10" sqref="C10"/>
    </sheetView>
  </sheetViews>
  <sheetFormatPr baseColWidth="10" defaultRowHeight="12.75" x14ac:dyDescent="0.2"/>
  <cols>
    <col min="1" max="1" width="31.5703125" bestFit="1" customWidth="1"/>
  </cols>
  <sheetData>
    <row r="1" spans="1:1" ht="14.25" customHeight="1" x14ac:dyDescent="0.2">
      <c r="A1" s="166" t="s">
        <v>4</v>
      </c>
    </row>
    <row r="2" spans="1:1" ht="14.25" customHeight="1" x14ac:dyDescent="0.2">
      <c r="A2" s="167" t="s">
        <v>162</v>
      </c>
    </row>
    <row r="3" spans="1:1" ht="14.25" customHeight="1" x14ac:dyDescent="0.2">
      <c r="A3" s="167" t="s">
        <v>165</v>
      </c>
    </row>
    <row r="4" spans="1:1" ht="14.25" customHeight="1" x14ac:dyDescent="0.2">
      <c r="A4" s="167" t="s">
        <v>1</v>
      </c>
    </row>
    <row r="5" spans="1:1" ht="14.25" customHeight="1" x14ac:dyDescent="0.2">
      <c r="A5" s="167" t="s">
        <v>159</v>
      </c>
    </row>
    <row r="6" spans="1:1" ht="14.25" customHeight="1" x14ac:dyDescent="0.2">
      <c r="A6" s="167" t="s">
        <v>160</v>
      </c>
    </row>
    <row r="7" spans="1:1" ht="14.25" customHeight="1" x14ac:dyDescent="0.2">
      <c r="A7" s="168"/>
    </row>
    <row r="8" spans="1:1" ht="14.25" customHeight="1" x14ac:dyDescent="0.2"/>
    <row r="9" spans="1:1" ht="14.25" customHeight="1" x14ac:dyDescent="0.2"/>
    <row r="10" spans="1:1" ht="14.25" customHeight="1" x14ac:dyDescent="0.2"/>
    <row r="11" spans="1:1" ht="14.25" customHeight="1" x14ac:dyDescent="0.2"/>
    <row r="12" spans="1:1" ht="14.25" customHeight="1" x14ac:dyDescent="0.2"/>
    <row r="13" spans="1:1" ht="14.25" customHeight="1" x14ac:dyDescent="0.2"/>
    <row r="14" spans="1:1" ht="14.25" customHeight="1" x14ac:dyDescent="0.2"/>
    <row r="15" spans="1:1" ht="14.25" customHeight="1" x14ac:dyDescent="0.2"/>
    <row r="16" spans="1:1"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sheetData>
  <sortState ref="A1:A118">
    <sortCondition ref="A1"/>
  </sortState>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[9]Listado!#REF!</xm:f>
          </x14:formula1>
          <xm:sqref>A1:A7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view="pageBreakPreview" zoomScaleNormal="100" zoomScaleSheetLayoutView="100" workbookViewId="0">
      <selection activeCell="A8" sqref="A8"/>
    </sheetView>
  </sheetViews>
  <sheetFormatPr baseColWidth="10" defaultRowHeight="12.75" x14ac:dyDescent="0.2"/>
  <cols>
    <col min="1" max="1" width="46.28515625" customWidth="1"/>
    <col min="2" max="2" width="13" customWidth="1"/>
  </cols>
  <sheetData>
    <row r="1" spans="1:1" ht="27.75" customHeight="1" x14ac:dyDescent="0.2">
      <c r="A1" s="2" t="s">
        <v>30</v>
      </c>
    </row>
    <row r="2" spans="1:1" ht="15" x14ac:dyDescent="0.2">
      <c r="A2" s="484" t="s">
        <v>582</v>
      </c>
    </row>
    <row r="3" spans="1:1" ht="14.25" x14ac:dyDescent="0.2">
      <c r="A3" s="417" t="s">
        <v>583</v>
      </c>
    </row>
    <row r="4" spans="1:1" ht="14.25" x14ac:dyDescent="0.2">
      <c r="A4" s="417" t="s">
        <v>584</v>
      </c>
    </row>
    <row r="5" spans="1:1" ht="14.25" x14ac:dyDescent="0.2">
      <c r="A5" s="417" t="s">
        <v>585</v>
      </c>
    </row>
    <row r="6" spans="1:1" ht="14.25" x14ac:dyDescent="0.2">
      <c r="A6" s="417" t="s">
        <v>586</v>
      </c>
    </row>
    <row r="7" spans="1:1" ht="28.5" x14ac:dyDescent="0.2">
      <c r="A7" s="417" t="s">
        <v>587</v>
      </c>
    </row>
    <row r="8" spans="1:1" ht="14.25" x14ac:dyDescent="0.2">
      <c r="A8" s="417" t="s">
        <v>588</v>
      </c>
    </row>
    <row r="9" spans="1:1" ht="28.5" x14ac:dyDescent="0.2">
      <c r="A9" s="417" t="s">
        <v>589</v>
      </c>
    </row>
    <row r="10" spans="1:1" ht="28.5" x14ac:dyDescent="0.2">
      <c r="A10" s="417" t="s">
        <v>590</v>
      </c>
    </row>
    <row r="11" spans="1:1" x14ac:dyDescent="0.2">
      <c r="A11" s="11"/>
    </row>
    <row r="12" spans="1:1" x14ac:dyDescent="0.2">
      <c r="A12" s="11"/>
    </row>
  </sheetData>
  <printOptions horizontalCentered="1" verticalCentered="1"/>
  <pageMargins left="0.70866141732283472" right="0.70866141732283472" top="0.74803149606299213" bottom="0.74803149606299213" header="0.31496062992125984" footer="0.31496062992125984"/>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3</vt:i4>
      </vt:variant>
    </vt:vector>
  </HeadingPairs>
  <TitlesOfParts>
    <vt:vector size="15" baseType="lpstr">
      <vt:lpstr>F-CF-RC-015</vt:lpstr>
      <vt:lpstr>Instructivo</vt:lpstr>
      <vt:lpstr>Hoja2</vt:lpstr>
      <vt:lpstr>CONSOLIDADO ACCIONES</vt:lpstr>
      <vt:lpstr>CONSOLIDADO HALLAZGOS</vt:lpstr>
      <vt:lpstr>CONSOLIDADO INCIDENCIA</vt:lpstr>
      <vt:lpstr>CONSOLIDADO (2)</vt:lpstr>
      <vt:lpstr>CONSOLIDADO (3)</vt:lpstr>
      <vt:lpstr>Hoja4</vt:lpstr>
      <vt:lpstr>DEPENDENCIAS-RESPONSABLES</vt:lpstr>
      <vt:lpstr>INCIDENCIAS</vt:lpstr>
      <vt:lpstr>Listado</vt:lpstr>
      <vt:lpstr>'F-CF-RC-015'!Área_de_impresión</vt:lpstr>
      <vt:lpstr>Instructivo!Área_de_impresión</vt:lpstr>
      <vt:lpstr>'F-CF-RC-015'!Títulos_a_imprimir</vt:lpstr>
    </vt:vector>
  </TitlesOfParts>
  <Company>Contraloría General de Medellín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Rescobar</dc:creator>
  <cp:lastModifiedBy>metrosaluddosi</cp:lastModifiedBy>
  <cp:lastPrinted>2025-02-10T15:59:03Z</cp:lastPrinted>
  <dcterms:created xsi:type="dcterms:W3CDTF">2003-05-26T19:44:10Z</dcterms:created>
  <dcterms:modified xsi:type="dcterms:W3CDTF">2026-07-27T14:20:50Z</dcterms:modified>
</cp:coreProperties>
</file>